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5" yWindow="-15" windowWidth="12720" windowHeight="12390" firstSheet="2" activeTab="6"/>
  </bookViews>
  <sheets>
    <sheet name="Rekapitulace stavby" sheetId="1" r:id="rId1"/>
    <sheet name="0 - VEDLEJŠÍ A OSTATNÍ RO..." sheetId="2" r:id="rId2"/>
    <sheet name="1 - DSO 03.1.1 Stoka A-d" sheetId="3" r:id="rId3"/>
    <sheet name="2 - DSO 03.1.2 Stoka A1-d" sheetId="4" r:id="rId4"/>
    <sheet name="1 - DSO 03.2.1 Napojení n..." sheetId="5" r:id="rId5"/>
    <sheet name="3 - DSO 03.3 Akumulační n..." sheetId="6" r:id="rId6"/>
    <sheet name="4 - DSO 03.4 Přípojka NN" sheetId="7" r:id="rId7"/>
    <sheet name="1 - DSO 03.5.1  Oprava ko..." sheetId="8" r:id="rId8"/>
    <sheet name="2 - DSO 03.5.2  Oprava ko..." sheetId="9" r:id="rId9"/>
    <sheet name="3 - DSO 03.5.3  Oprava ko..." sheetId="10" r:id="rId10"/>
    <sheet name="4 - DSO 03.5.4  Oprava ko..." sheetId="11" r:id="rId11"/>
    <sheet name="5 - DSO 03.5.5  Oprava ko..." sheetId="12" r:id="rId12"/>
    <sheet name="4.1 - PS 01.1 Akumulace d..." sheetId="13" r:id="rId13"/>
    <sheet name="4.2 - PS 01.2 Akumulace d..." sheetId="14" r:id="rId14"/>
    <sheet name="List1" sheetId="15" r:id="rId15"/>
  </sheets>
  <definedNames>
    <definedName name="_xlnm._FilterDatabase" localSheetId="1" hidden="1">'0 - VEDLEJŠÍ A OSTATNÍ RO...'!$C$116:$K$132</definedName>
    <definedName name="_xlnm._FilterDatabase" localSheetId="2" hidden="1">'1 - DSO 03.1.1 Stoka A-d'!$C$133:$K$338</definedName>
    <definedName name="_xlnm._FilterDatabase" localSheetId="4" hidden="1">'1 - DSO 03.2.1 Napojení n...'!$C$133:$K$372</definedName>
    <definedName name="_xlnm._FilterDatabase" localSheetId="7" hidden="1">'1 - DSO 03.5.1  Oprava ko...'!$C$127:$K$171</definedName>
    <definedName name="_xlnm._FilterDatabase" localSheetId="3" hidden="1">'2 - DSO 03.1.2 Stoka A1-d'!$C$133:$K$340</definedName>
    <definedName name="_xlnm._FilterDatabase" localSheetId="8" hidden="1">'2 - DSO 03.5.2  Oprava ko...'!$C$127:$K$181</definedName>
    <definedName name="_xlnm._FilterDatabase" localSheetId="5" hidden="1">'3 - DSO 03.3 Akumulační n...'!$C$128:$K$315</definedName>
    <definedName name="_xlnm._FilterDatabase" localSheetId="9" hidden="1">'3 - DSO 03.5.3  Oprava ko...'!$C$127:$K$174</definedName>
    <definedName name="_xlnm._FilterDatabase" localSheetId="6" hidden="1">'4 - DSO 03.4 Přípojka NN'!$C$127:$K$312</definedName>
    <definedName name="_xlnm._FilterDatabase" localSheetId="10" hidden="1">'4 - DSO 03.5.4  Oprava ko...'!$C$127:$K$171</definedName>
    <definedName name="_xlnm._FilterDatabase" localSheetId="12" hidden="1">'4.1 - PS 01.1 Akumulace d...'!$C$121:$K$133</definedName>
    <definedName name="_xlnm._FilterDatabase" localSheetId="13" hidden="1">'4.2 - PS 01.2 Akumulace d...'!$C$125:$K$172</definedName>
    <definedName name="_xlnm._FilterDatabase" localSheetId="11" hidden="1">'5 - DSO 03.5.5  Oprava ko...'!$C$127:$K$185</definedName>
    <definedName name="_xlnm.Print_Titles" localSheetId="1">'0 - VEDLEJŠÍ A OSTATNÍ RO...'!$116:$116</definedName>
    <definedName name="_xlnm.Print_Titles" localSheetId="2">'1 - DSO 03.1.1 Stoka A-d'!$133:$133</definedName>
    <definedName name="_xlnm.Print_Titles" localSheetId="4">'1 - DSO 03.2.1 Napojení n...'!$133:$133</definedName>
    <definedName name="_xlnm.Print_Titles" localSheetId="7">'1 - DSO 03.5.1  Oprava ko...'!$127:$127</definedName>
    <definedName name="_xlnm.Print_Titles" localSheetId="3">'2 - DSO 03.1.2 Stoka A1-d'!$133:$133</definedName>
    <definedName name="_xlnm.Print_Titles" localSheetId="8">'2 - DSO 03.5.2  Oprava ko...'!$127:$127</definedName>
    <definedName name="_xlnm.Print_Titles" localSheetId="5">'3 - DSO 03.3 Akumulační n...'!$128:$128</definedName>
    <definedName name="_xlnm.Print_Titles" localSheetId="9">'3 - DSO 03.5.3  Oprava ko...'!$127:$127</definedName>
    <definedName name="_xlnm.Print_Titles" localSheetId="6">'4 - DSO 03.4 Přípojka NN'!$127:$127</definedName>
    <definedName name="_xlnm.Print_Titles" localSheetId="10">'4 - DSO 03.5.4  Oprava ko...'!$127:$127</definedName>
    <definedName name="_xlnm.Print_Titles" localSheetId="12">'4.1 - PS 01.1 Akumulace d...'!$121:$121</definedName>
    <definedName name="_xlnm.Print_Titles" localSheetId="13">'4.2 - PS 01.2 Akumulace d...'!$125:$125</definedName>
    <definedName name="_xlnm.Print_Titles" localSheetId="11">'5 - DSO 03.5.5  Oprava ko...'!$127:$127</definedName>
    <definedName name="_xlnm.Print_Titles" localSheetId="0">'Rekapitulace stavby'!$92:$92</definedName>
    <definedName name="_xlnm.Print_Area" localSheetId="1">'0 - VEDLEJŠÍ A OSTATNÍ RO...'!$C$4:$J$76,'0 - VEDLEJŠÍ A OSTATNÍ RO...'!$C$82:$J$98,'0 - VEDLEJŠÍ A OSTATNÍ RO...'!$C$104:$K$132</definedName>
    <definedName name="_xlnm.Print_Area" localSheetId="2">'1 - DSO 03.1.1 Stoka A-d'!$C$4:$J$76,'1 - DSO 03.1.1 Stoka A-d'!$C$82:$J$111,'1 - DSO 03.1.1 Stoka A-d'!$C$117:$K$338</definedName>
    <definedName name="_xlnm.Print_Area" localSheetId="4">'1 - DSO 03.2.1 Napojení n...'!$C$4:$J$76,'1 - DSO 03.2.1 Napojení n...'!$C$82:$J$111,'1 - DSO 03.2.1 Napojení n...'!$C$117:$K$372</definedName>
    <definedName name="_xlnm.Print_Area" localSheetId="7">'1 - DSO 03.5.1  Oprava ko...'!$C$4:$J$76,'1 - DSO 03.5.1  Oprava ko...'!$C$82:$J$105,'1 - DSO 03.5.1  Oprava ko...'!$C$111:$K$171</definedName>
    <definedName name="_xlnm.Print_Area" localSheetId="3">'2 - DSO 03.1.2 Stoka A1-d'!$C$4:$J$76,'2 - DSO 03.1.2 Stoka A1-d'!$C$82:$J$111,'2 - DSO 03.1.2 Stoka A1-d'!$C$117:$K$340</definedName>
    <definedName name="_xlnm.Print_Area" localSheetId="8">'2 - DSO 03.5.2  Oprava ko...'!$C$4:$J$76,'2 - DSO 03.5.2  Oprava ko...'!$C$82:$J$105,'2 - DSO 03.5.2  Oprava ko...'!$C$111:$K$181</definedName>
    <definedName name="_xlnm.Print_Area" localSheetId="5">'3 - DSO 03.3 Akumulační n...'!$C$4:$J$76,'3 - DSO 03.3 Akumulační n...'!$C$82:$J$108,'3 - DSO 03.3 Akumulační n...'!$C$114:$K$315</definedName>
    <definedName name="_xlnm.Print_Area" localSheetId="9">'3 - DSO 03.5.3  Oprava ko...'!$C$4:$J$76,'3 - DSO 03.5.3  Oprava ko...'!$C$82:$J$105,'3 - DSO 03.5.3  Oprava ko...'!$C$111:$K$174</definedName>
    <definedName name="_xlnm.Print_Area" localSheetId="6">'4 - DSO 03.4 Přípojka NN'!$C$4:$J$76,'4 - DSO 03.4 Přípojka NN'!$C$82:$J$107,'4 - DSO 03.4 Přípojka NN'!$C$113:$K$312</definedName>
    <definedName name="_xlnm.Print_Area" localSheetId="10">'4 - DSO 03.5.4  Oprava ko...'!$C$4:$J$76,'4 - DSO 03.5.4  Oprava ko...'!$C$82:$J$105,'4 - DSO 03.5.4  Oprava ko...'!$C$111:$K$171</definedName>
    <definedName name="_xlnm.Print_Area" localSheetId="12">'4.1 - PS 01.1 Akumulace d...'!$C$4:$J$76,'4.1 - PS 01.1 Akumulace d...'!$C$82:$J$101,'4.1 - PS 01.1 Akumulace d...'!$C$107:$K$133</definedName>
    <definedName name="_xlnm.Print_Area" localSheetId="13">'4.2 - PS 01.2 Akumulace d...'!$C$4:$J$76,'4.2 - PS 01.2 Akumulace d...'!$C$82:$J$105,'4.2 - PS 01.2 Akumulace d...'!$C$111:$K$172</definedName>
    <definedName name="_xlnm.Print_Area" localSheetId="11">'5 - DSO 03.5.5  Oprava ko...'!$C$4:$J$76,'5 - DSO 03.5.5  Oprava ko...'!$C$82:$J$105,'5 - DSO 03.5.5  Oprava ko...'!$C$111:$K$185</definedName>
    <definedName name="_xlnm.Print_Area" localSheetId="0">'Rekapitulace stavby'!$D$4:$AO$76,'Rekapitulace stavby'!$C$82:$AQ$113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7" i="14" l="1"/>
  <c r="J39" i="14"/>
  <c r="J38" i="14"/>
  <c r="AY112" i="1"/>
  <c r="J37" i="14"/>
  <c r="AX112" i="1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7" i="14"/>
  <c r="BH167" i="14"/>
  <c r="BG167" i="14"/>
  <c r="BF167" i="14"/>
  <c r="T167" i="14"/>
  <c r="R167" i="14"/>
  <c r="P167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J99" i="14"/>
  <c r="J123" i="14"/>
  <c r="J122" i="14"/>
  <c r="F122" i="14"/>
  <c r="F120" i="14"/>
  <c r="E118" i="14"/>
  <c r="J94" i="14"/>
  <c r="J93" i="14"/>
  <c r="F93" i="14"/>
  <c r="F91" i="14"/>
  <c r="E89" i="14"/>
  <c r="J20" i="14"/>
  <c r="E20" i="14"/>
  <c r="F94" i="14" s="1"/>
  <c r="J19" i="14"/>
  <c r="J120" i="14"/>
  <c r="E7" i="14"/>
  <c r="E114" i="14" s="1"/>
  <c r="J39" i="13"/>
  <c r="J38" i="13"/>
  <c r="AY111" i="1" s="1"/>
  <c r="J37" i="13"/>
  <c r="AX111" i="1" s="1"/>
  <c r="BI125" i="13"/>
  <c r="BH125" i="13"/>
  <c r="BG125" i="13"/>
  <c r="BF125" i="13"/>
  <c r="T125" i="13"/>
  <c r="T124" i="13" s="1"/>
  <c r="T123" i="13" s="1"/>
  <c r="T122" i="13" s="1"/>
  <c r="R125" i="13"/>
  <c r="R124" i="13"/>
  <c r="R123" i="13"/>
  <c r="R122" i="13" s="1"/>
  <c r="P125" i="13"/>
  <c r="P124" i="13" s="1"/>
  <c r="P123" i="13" s="1"/>
  <c r="P122" i="13" s="1"/>
  <c r="AU111" i="1" s="1"/>
  <c r="J119" i="13"/>
  <c r="J118" i="13"/>
  <c r="F118" i="13"/>
  <c r="F116" i="13"/>
  <c r="E114" i="13"/>
  <c r="J94" i="13"/>
  <c r="J93" i="13"/>
  <c r="F93" i="13"/>
  <c r="F91" i="13"/>
  <c r="E89" i="13"/>
  <c r="J20" i="13"/>
  <c r="E20" i="13"/>
  <c r="F119" i="13"/>
  <c r="J19" i="13"/>
  <c r="J116" i="13"/>
  <c r="E7" i="13"/>
  <c r="E110" i="13"/>
  <c r="J41" i="12"/>
  <c r="J40" i="12"/>
  <c r="AY109" i="1"/>
  <c r="J39" i="12"/>
  <c r="AX109" i="1" s="1"/>
  <c r="BI185" i="12"/>
  <c r="BH185" i="12"/>
  <c r="BG185" i="12"/>
  <c r="BF185" i="12"/>
  <c r="T185" i="12"/>
  <c r="R185" i="12"/>
  <c r="P185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68" i="12"/>
  <c r="BH168" i="12"/>
  <c r="BG168" i="12"/>
  <c r="BF168" i="12"/>
  <c r="T168" i="12"/>
  <c r="R168" i="12"/>
  <c r="P168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4" i="12"/>
  <c r="BH144" i="12"/>
  <c r="BG144" i="12"/>
  <c r="BF144" i="12"/>
  <c r="T144" i="12"/>
  <c r="R144" i="12"/>
  <c r="P144" i="12"/>
  <c r="BI139" i="12"/>
  <c r="BH139" i="12"/>
  <c r="BG139" i="12"/>
  <c r="BF139" i="12"/>
  <c r="T139" i="12"/>
  <c r="R139" i="12"/>
  <c r="P139" i="12"/>
  <c r="BI131" i="12"/>
  <c r="BH131" i="12"/>
  <c r="BG131" i="12"/>
  <c r="BF131" i="12"/>
  <c r="T131" i="12"/>
  <c r="T130" i="12" s="1"/>
  <c r="R131" i="12"/>
  <c r="R130" i="12"/>
  <c r="P131" i="12"/>
  <c r="P130" i="12" s="1"/>
  <c r="J125" i="12"/>
  <c r="J124" i="12"/>
  <c r="F124" i="12"/>
  <c r="F122" i="12"/>
  <c r="E120" i="12"/>
  <c r="J96" i="12"/>
  <c r="J95" i="12"/>
  <c r="F95" i="12"/>
  <c r="F93" i="12"/>
  <c r="E91" i="12"/>
  <c r="J22" i="12"/>
  <c r="E22" i="12"/>
  <c r="F125" i="12" s="1"/>
  <c r="J21" i="12"/>
  <c r="J93" i="12"/>
  <c r="E7" i="12"/>
  <c r="E114" i="12" s="1"/>
  <c r="J41" i="11"/>
  <c r="J40" i="11"/>
  <c r="AY108" i="1" s="1"/>
  <c r="J39" i="11"/>
  <c r="AX108" i="1" s="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5" i="11"/>
  <c r="BH155" i="11"/>
  <c r="BG155" i="11"/>
  <c r="BF155" i="11"/>
  <c r="T155" i="11"/>
  <c r="R155" i="11"/>
  <c r="P155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37" i="11"/>
  <c r="BH137" i="11"/>
  <c r="BG137" i="11"/>
  <c r="BF137" i="11"/>
  <c r="T137" i="11"/>
  <c r="R137" i="11"/>
  <c r="P137" i="11"/>
  <c r="BI131" i="11"/>
  <c r="BH131" i="11"/>
  <c r="BG131" i="11"/>
  <c r="BF131" i="11"/>
  <c r="T131" i="11"/>
  <c r="T130" i="11" s="1"/>
  <c r="R131" i="11"/>
  <c r="R130" i="11"/>
  <c r="P131" i="11"/>
  <c r="P130" i="11" s="1"/>
  <c r="J125" i="11"/>
  <c r="J124" i="11"/>
  <c r="F124" i="11"/>
  <c r="F122" i="11"/>
  <c r="E120" i="11"/>
  <c r="J96" i="11"/>
  <c r="J95" i="11"/>
  <c r="F95" i="11"/>
  <c r="F93" i="11"/>
  <c r="E91" i="11"/>
  <c r="J22" i="11"/>
  <c r="E22" i="11"/>
  <c r="F125" i="11" s="1"/>
  <c r="J21" i="11"/>
  <c r="J122" i="11"/>
  <c r="E7" i="11"/>
  <c r="E85" i="11" s="1"/>
  <c r="J41" i="10"/>
  <c r="J40" i="10"/>
  <c r="AY107" i="1" s="1"/>
  <c r="J39" i="10"/>
  <c r="AX107" i="1" s="1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0" i="10"/>
  <c r="BH160" i="10"/>
  <c r="BG160" i="10"/>
  <c r="BF160" i="10"/>
  <c r="T160" i="10"/>
  <c r="R160" i="10"/>
  <c r="P160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38" i="10"/>
  <c r="BH138" i="10"/>
  <c r="BG138" i="10"/>
  <c r="BF138" i="10"/>
  <c r="T138" i="10"/>
  <c r="R138" i="10"/>
  <c r="P138" i="10"/>
  <c r="BI131" i="10"/>
  <c r="BH131" i="10"/>
  <c r="BG131" i="10"/>
  <c r="BF131" i="10"/>
  <c r="T131" i="10"/>
  <c r="T130" i="10" s="1"/>
  <c r="R131" i="10"/>
  <c r="R130" i="10" s="1"/>
  <c r="P131" i="10"/>
  <c r="P130" i="10" s="1"/>
  <c r="J125" i="10"/>
  <c r="J124" i="10"/>
  <c r="F124" i="10"/>
  <c r="F122" i="10"/>
  <c r="E120" i="10"/>
  <c r="J96" i="10"/>
  <c r="J95" i="10"/>
  <c r="F95" i="10"/>
  <c r="F93" i="10"/>
  <c r="E91" i="10"/>
  <c r="J22" i="10"/>
  <c r="E22" i="10"/>
  <c r="F96" i="10"/>
  <c r="J21" i="10"/>
  <c r="J122" i="10"/>
  <c r="E7" i="10"/>
  <c r="E85" i="10" s="1"/>
  <c r="J41" i="9"/>
  <c r="J40" i="9"/>
  <c r="AY106" i="1" s="1"/>
  <c r="J39" i="9"/>
  <c r="AX106" i="1" s="1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68" i="9"/>
  <c r="BH168" i="9"/>
  <c r="BG168" i="9"/>
  <c r="BF168" i="9"/>
  <c r="T168" i="9"/>
  <c r="R168" i="9"/>
  <c r="P168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3" i="9"/>
  <c r="BH143" i="9"/>
  <c r="BG143" i="9"/>
  <c r="BF143" i="9"/>
  <c r="T143" i="9"/>
  <c r="R143" i="9"/>
  <c r="P143" i="9"/>
  <c r="BI138" i="9"/>
  <c r="BH138" i="9"/>
  <c r="BG138" i="9"/>
  <c r="BF138" i="9"/>
  <c r="T138" i="9"/>
  <c r="R138" i="9"/>
  <c r="P138" i="9"/>
  <c r="BI131" i="9"/>
  <c r="BH131" i="9"/>
  <c r="BG131" i="9"/>
  <c r="BF131" i="9"/>
  <c r="T131" i="9"/>
  <c r="T130" i="9" s="1"/>
  <c r="R131" i="9"/>
  <c r="R130" i="9"/>
  <c r="P131" i="9"/>
  <c r="P130" i="9" s="1"/>
  <c r="J125" i="9"/>
  <c r="J124" i="9"/>
  <c r="F124" i="9"/>
  <c r="F122" i="9"/>
  <c r="E120" i="9"/>
  <c r="J96" i="9"/>
  <c r="J95" i="9"/>
  <c r="F95" i="9"/>
  <c r="F93" i="9"/>
  <c r="E91" i="9"/>
  <c r="J22" i="9"/>
  <c r="E22" i="9"/>
  <c r="F96" i="9" s="1"/>
  <c r="J21" i="9"/>
  <c r="J122" i="9"/>
  <c r="E7" i="9"/>
  <c r="E85" i="9"/>
  <c r="J41" i="8"/>
  <c r="J40" i="8"/>
  <c r="AY105" i="1" s="1"/>
  <c r="J39" i="8"/>
  <c r="AX105" i="1" s="1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1" i="8"/>
  <c r="BH131" i="8"/>
  <c r="BG131" i="8"/>
  <c r="BF131" i="8"/>
  <c r="T131" i="8"/>
  <c r="T130" i="8" s="1"/>
  <c r="R131" i="8"/>
  <c r="R130" i="8" s="1"/>
  <c r="P131" i="8"/>
  <c r="P130" i="8"/>
  <c r="J125" i="8"/>
  <c r="J124" i="8"/>
  <c r="F124" i="8"/>
  <c r="F122" i="8"/>
  <c r="E120" i="8"/>
  <c r="J96" i="8"/>
  <c r="J95" i="8"/>
  <c r="F95" i="8"/>
  <c r="F93" i="8"/>
  <c r="E91" i="8"/>
  <c r="J22" i="8"/>
  <c r="E22" i="8"/>
  <c r="F125" i="8" s="1"/>
  <c r="J21" i="8"/>
  <c r="J93" i="8"/>
  <c r="E7" i="8"/>
  <c r="E85" i="8" s="1"/>
  <c r="J304" i="7"/>
  <c r="J39" i="7"/>
  <c r="J38" i="7"/>
  <c r="AY103" i="1" s="1"/>
  <c r="J37" i="7"/>
  <c r="AX103" i="1" s="1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J104" i="7"/>
  <c r="BI301" i="7"/>
  <c r="BH301" i="7"/>
  <c r="BG301" i="7"/>
  <c r="BF301" i="7"/>
  <c r="T301" i="7"/>
  <c r="R301" i="7"/>
  <c r="P301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0" i="7"/>
  <c r="BH290" i="7"/>
  <c r="BG290" i="7"/>
  <c r="BF290" i="7"/>
  <c r="T290" i="7"/>
  <c r="R290" i="7"/>
  <c r="P290" i="7"/>
  <c r="BI287" i="7"/>
  <c r="BH287" i="7"/>
  <c r="BG287" i="7"/>
  <c r="BF287" i="7"/>
  <c r="T287" i="7"/>
  <c r="R287" i="7"/>
  <c r="P287" i="7"/>
  <c r="BI281" i="7"/>
  <c r="BH281" i="7"/>
  <c r="BG281" i="7"/>
  <c r="BF281" i="7"/>
  <c r="T281" i="7"/>
  <c r="R281" i="7"/>
  <c r="P281" i="7"/>
  <c r="BI275" i="7"/>
  <c r="BH275" i="7"/>
  <c r="BG275" i="7"/>
  <c r="BF275" i="7"/>
  <c r="T275" i="7"/>
  <c r="R275" i="7"/>
  <c r="P275" i="7"/>
  <c r="BI268" i="7"/>
  <c r="BH268" i="7"/>
  <c r="BG268" i="7"/>
  <c r="BF268" i="7"/>
  <c r="T268" i="7"/>
  <c r="R268" i="7"/>
  <c r="P268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T238" i="7" s="1"/>
  <c r="R239" i="7"/>
  <c r="R238" i="7"/>
  <c r="P239" i="7"/>
  <c r="P238" i="7" s="1"/>
  <c r="BI231" i="7"/>
  <c r="BH231" i="7"/>
  <c r="BG231" i="7"/>
  <c r="BF231" i="7"/>
  <c r="T231" i="7"/>
  <c r="R231" i="7"/>
  <c r="P231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74" i="7"/>
  <c r="BH174" i="7"/>
  <c r="BG174" i="7"/>
  <c r="BF174" i="7"/>
  <c r="T174" i="7"/>
  <c r="R174" i="7"/>
  <c r="P174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J125" i="7"/>
  <c r="J124" i="7"/>
  <c r="F124" i="7"/>
  <c r="F122" i="7"/>
  <c r="E120" i="7"/>
  <c r="J94" i="7"/>
  <c r="J93" i="7"/>
  <c r="F93" i="7"/>
  <c r="F91" i="7"/>
  <c r="E89" i="7"/>
  <c r="J20" i="7"/>
  <c r="E20" i="7"/>
  <c r="F94" i="7" s="1"/>
  <c r="J19" i="7"/>
  <c r="J91" i="7"/>
  <c r="E7" i="7"/>
  <c r="E116" i="7" s="1"/>
  <c r="J39" i="6"/>
  <c r="J38" i="6"/>
  <c r="AY102" i="1" s="1"/>
  <c r="J37" i="6"/>
  <c r="AX102" i="1" s="1"/>
  <c r="BI314" i="6"/>
  <c r="BH314" i="6"/>
  <c r="BG314" i="6"/>
  <c r="BF314" i="6"/>
  <c r="T314" i="6"/>
  <c r="R314" i="6"/>
  <c r="P314" i="6"/>
  <c r="BI312" i="6"/>
  <c r="BH312" i="6"/>
  <c r="BG312" i="6"/>
  <c r="BF312" i="6"/>
  <c r="T312" i="6"/>
  <c r="R312" i="6"/>
  <c r="P312" i="6"/>
  <c r="BI310" i="6"/>
  <c r="BH310" i="6"/>
  <c r="BG310" i="6"/>
  <c r="BF310" i="6"/>
  <c r="T310" i="6"/>
  <c r="R310" i="6"/>
  <c r="P310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3" i="6"/>
  <c r="BH303" i="6"/>
  <c r="BG303" i="6"/>
  <c r="BF303" i="6"/>
  <c r="T303" i="6"/>
  <c r="R303" i="6"/>
  <c r="P303" i="6"/>
  <c r="BI300" i="6"/>
  <c r="BH300" i="6"/>
  <c r="BG300" i="6"/>
  <c r="BF300" i="6"/>
  <c r="T300" i="6"/>
  <c r="R300" i="6"/>
  <c r="P300" i="6"/>
  <c r="BI298" i="6"/>
  <c r="BH298" i="6"/>
  <c r="BG298" i="6"/>
  <c r="BF298" i="6"/>
  <c r="T298" i="6"/>
  <c r="R298" i="6"/>
  <c r="P298" i="6"/>
  <c r="BI296" i="6"/>
  <c r="BH296" i="6"/>
  <c r="BG296" i="6"/>
  <c r="BF296" i="6"/>
  <c r="T296" i="6"/>
  <c r="R296" i="6"/>
  <c r="P296" i="6"/>
  <c r="BI293" i="6"/>
  <c r="BH293" i="6"/>
  <c r="BG293" i="6"/>
  <c r="BF293" i="6"/>
  <c r="T293" i="6"/>
  <c r="R293" i="6"/>
  <c r="P293" i="6"/>
  <c r="BI287" i="6"/>
  <c r="BH287" i="6"/>
  <c r="BG287" i="6"/>
  <c r="BF287" i="6"/>
  <c r="T287" i="6"/>
  <c r="R287" i="6"/>
  <c r="P287" i="6"/>
  <c r="BI283" i="6"/>
  <c r="BH283" i="6"/>
  <c r="BG283" i="6"/>
  <c r="BF283" i="6"/>
  <c r="T283" i="6"/>
  <c r="R283" i="6"/>
  <c r="P283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6" i="6"/>
  <c r="BH266" i="6"/>
  <c r="BG266" i="6"/>
  <c r="BF266" i="6"/>
  <c r="T266" i="6"/>
  <c r="R266" i="6"/>
  <c r="P266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T235" i="6" s="1"/>
  <c r="R236" i="6"/>
  <c r="R235" i="6"/>
  <c r="P236" i="6"/>
  <c r="P235" i="6" s="1"/>
  <c r="BI233" i="6"/>
  <c r="BH233" i="6"/>
  <c r="BG233" i="6"/>
  <c r="BF233" i="6"/>
  <c r="T233" i="6"/>
  <c r="T232" i="6"/>
  <c r="R233" i="6"/>
  <c r="R232" i="6" s="1"/>
  <c r="P233" i="6"/>
  <c r="P232" i="6" s="1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1" i="6"/>
  <c r="BH211" i="6"/>
  <c r="BG211" i="6"/>
  <c r="BF211" i="6"/>
  <c r="T211" i="6"/>
  <c r="R211" i="6"/>
  <c r="P211" i="6"/>
  <c r="BI202" i="6"/>
  <c r="BH202" i="6"/>
  <c r="BG202" i="6"/>
  <c r="BF202" i="6"/>
  <c r="T202" i="6"/>
  <c r="R202" i="6"/>
  <c r="P202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89" i="6"/>
  <c r="BH189" i="6"/>
  <c r="BG189" i="6"/>
  <c r="BF189" i="6"/>
  <c r="T189" i="6"/>
  <c r="R189" i="6"/>
  <c r="P189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94" i="6"/>
  <c r="J19" i="6"/>
  <c r="J91" i="6"/>
  <c r="E7" i="6"/>
  <c r="E117" i="6"/>
  <c r="J41" i="5"/>
  <c r="J40" i="5"/>
  <c r="AY101" i="1"/>
  <c r="J39" i="5"/>
  <c r="AX101" i="1" s="1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3" i="5"/>
  <c r="BH343" i="5"/>
  <c r="BG343" i="5"/>
  <c r="BF343" i="5"/>
  <c r="T343" i="5"/>
  <c r="R343" i="5"/>
  <c r="P343" i="5"/>
  <c r="BI339" i="5"/>
  <c r="BH339" i="5"/>
  <c r="BG339" i="5"/>
  <c r="BF339" i="5"/>
  <c r="T339" i="5"/>
  <c r="R339" i="5"/>
  <c r="P339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T288" i="5" s="1"/>
  <c r="R289" i="5"/>
  <c r="R288" i="5" s="1"/>
  <c r="P289" i="5"/>
  <c r="P288" i="5"/>
  <c r="BI283" i="5"/>
  <c r="BH283" i="5"/>
  <c r="BG283" i="5"/>
  <c r="BF283" i="5"/>
  <c r="T283" i="5"/>
  <c r="T282" i="5" s="1"/>
  <c r="R283" i="5"/>
  <c r="R282" i="5"/>
  <c r="P283" i="5"/>
  <c r="P282" i="5" s="1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68" i="5"/>
  <c r="BH268" i="5"/>
  <c r="BG268" i="5"/>
  <c r="BF268" i="5"/>
  <c r="T268" i="5"/>
  <c r="R268" i="5"/>
  <c r="P268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07" i="5"/>
  <c r="BH207" i="5"/>
  <c r="BG207" i="5"/>
  <c r="BF207" i="5"/>
  <c r="T207" i="5"/>
  <c r="R207" i="5"/>
  <c r="P207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J131" i="5"/>
  <c r="J130" i="5"/>
  <c r="F130" i="5"/>
  <c r="F128" i="5"/>
  <c r="E126" i="5"/>
  <c r="J96" i="5"/>
  <c r="J95" i="5"/>
  <c r="F95" i="5"/>
  <c r="F93" i="5"/>
  <c r="E91" i="5"/>
  <c r="J22" i="5"/>
  <c r="E22" i="5"/>
  <c r="F131" i="5" s="1"/>
  <c r="J21" i="5"/>
  <c r="J128" i="5"/>
  <c r="E7" i="5"/>
  <c r="E120" i="5"/>
  <c r="J41" i="4"/>
  <c r="J40" i="4"/>
  <c r="AY99" i="1" s="1"/>
  <c r="J39" i="4"/>
  <c r="AX99" i="1" s="1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T255" i="4" s="1"/>
  <c r="R256" i="4"/>
  <c r="R255" i="4" s="1"/>
  <c r="P256" i="4"/>
  <c r="P255" i="4"/>
  <c r="BI249" i="4"/>
  <c r="BH249" i="4"/>
  <c r="BG249" i="4"/>
  <c r="BF249" i="4"/>
  <c r="T249" i="4"/>
  <c r="T248" i="4" s="1"/>
  <c r="R249" i="4"/>
  <c r="R248" i="4"/>
  <c r="P249" i="4"/>
  <c r="P248" i="4" s="1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36" i="4"/>
  <c r="BH236" i="4"/>
  <c r="BG236" i="4"/>
  <c r="BF236" i="4"/>
  <c r="T236" i="4"/>
  <c r="R236" i="4"/>
  <c r="P236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J131" i="4"/>
  <c r="J130" i="4"/>
  <c r="F130" i="4"/>
  <c r="F128" i="4"/>
  <c r="E126" i="4"/>
  <c r="J96" i="4"/>
  <c r="J95" i="4"/>
  <c r="F95" i="4"/>
  <c r="F93" i="4"/>
  <c r="E91" i="4"/>
  <c r="J22" i="4"/>
  <c r="E22" i="4"/>
  <c r="F131" i="4" s="1"/>
  <c r="J21" i="4"/>
  <c r="J128" i="4"/>
  <c r="E7" i="4"/>
  <c r="E120" i="4" s="1"/>
  <c r="J41" i="3"/>
  <c r="J40" i="3"/>
  <c r="AY98" i="1" s="1"/>
  <c r="J39" i="3"/>
  <c r="AX98" i="1" s="1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4" i="3"/>
  <c r="BH254" i="3"/>
  <c r="BG254" i="3"/>
  <c r="BF254" i="3"/>
  <c r="T254" i="3"/>
  <c r="T253" i="3" s="1"/>
  <c r="R254" i="3"/>
  <c r="R253" i="3" s="1"/>
  <c r="P254" i="3"/>
  <c r="P253" i="3" s="1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1" i="3"/>
  <c r="BH241" i="3"/>
  <c r="BG241" i="3"/>
  <c r="BF241" i="3"/>
  <c r="T241" i="3"/>
  <c r="R241" i="3"/>
  <c r="P241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J131" i="3"/>
  <c r="J130" i="3"/>
  <c r="F130" i="3"/>
  <c r="F128" i="3"/>
  <c r="E126" i="3"/>
  <c r="J96" i="3"/>
  <c r="J95" i="3"/>
  <c r="F95" i="3"/>
  <c r="F93" i="3"/>
  <c r="E91" i="3"/>
  <c r="J22" i="3"/>
  <c r="E22" i="3"/>
  <c r="F131" i="3" s="1"/>
  <c r="J21" i="3"/>
  <c r="J128" i="3"/>
  <c r="E7" i="3"/>
  <c r="E85" i="3"/>
  <c r="J37" i="2"/>
  <c r="J36" i="2"/>
  <c r="AY95" i="1" s="1"/>
  <c r="J35" i="2"/>
  <c r="AX95" i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92" i="2" s="1"/>
  <c r="J17" i="2"/>
  <c r="J111" i="2"/>
  <c r="E7" i="2"/>
  <c r="E107" i="2" s="1"/>
  <c r="L90" i="1"/>
  <c r="AM90" i="1"/>
  <c r="AM89" i="1"/>
  <c r="L89" i="1"/>
  <c r="AM87" i="1"/>
  <c r="L87" i="1"/>
  <c r="L85" i="1"/>
  <c r="L84" i="1"/>
  <c r="BK152" i="14"/>
  <c r="J151" i="14"/>
  <c r="BK150" i="14"/>
  <c r="BK149" i="14"/>
  <c r="J148" i="14"/>
  <c r="BK146" i="14"/>
  <c r="BK143" i="14"/>
  <c r="J141" i="14"/>
  <c r="J138" i="14"/>
  <c r="J132" i="14"/>
  <c r="J130" i="14"/>
  <c r="BK182" i="12"/>
  <c r="BK174" i="12"/>
  <c r="J154" i="12"/>
  <c r="BK165" i="11"/>
  <c r="BK151" i="11"/>
  <c r="J149" i="11"/>
  <c r="J147" i="11"/>
  <c r="BK137" i="11"/>
  <c r="BK160" i="10"/>
  <c r="J153" i="10"/>
  <c r="BK151" i="10"/>
  <c r="J144" i="10"/>
  <c r="J138" i="10"/>
  <c r="BK131" i="10"/>
  <c r="BK181" i="9"/>
  <c r="BK154" i="9"/>
  <c r="J168" i="8"/>
  <c r="J151" i="8"/>
  <c r="BK131" i="8"/>
  <c r="J311" i="7"/>
  <c r="BK307" i="7"/>
  <c r="BK301" i="7"/>
  <c r="BK290" i="7"/>
  <c r="BK268" i="7"/>
  <c r="J266" i="7"/>
  <c r="J262" i="7"/>
  <c r="J251" i="7"/>
  <c r="BK249" i="7"/>
  <c r="BK239" i="7"/>
  <c r="J231" i="7"/>
  <c r="J221" i="7"/>
  <c r="J191" i="7"/>
  <c r="J189" i="7"/>
  <c r="J151" i="7"/>
  <c r="BK149" i="7"/>
  <c r="J314" i="6"/>
  <c r="J306" i="6"/>
  <c r="BK296" i="6"/>
  <c r="J283" i="6"/>
  <c r="BK271" i="6"/>
  <c r="BK266" i="6"/>
  <c r="J241" i="6"/>
  <c r="J239" i="6"/>
  <c r="BK233" i="6"/>
  <c r="BK228" i="6"/>
  <c r="BK226" i="6"/>
  <c r="BK196" i="6"/>
  <c r="BK189" i="6"/>
  <c r="BK175" i="6"/>
  <c r="BK171" i="6"/>
  <c r="BK154" i="6"/>
  <c r="J148" i="6"/>
  <c r="BK142" i="6"/>
  <c r="BK368" i="5"/>
  <c r="BK352" i="5"/>
  <c r="J343" i="5"/>
  <c r="J324" i="5"/>
  <c r="J318" i="5"/>
  <c r="BK316" i="5"/>
  <c r="J299" i="5"/>
  <c r="BK280" i="5"/>
  <c r="J273" i="5"/>
  <c r="J261" i="5"/>
  <c r="J254" i="5"/>
  <c r="J235" i="5"/>
  <c r="J233" i="5"/>
  <c r="BK224" i="5"/>
  <c r="BK160" i="5"/>
  <c r="J157" i="5"/>
  <c r="J333" i="4"/>
  <c r="BK323" i="4"/>
  <c r="BK319" i="4"/>
  <c r="BK307" i="4"/>
  <c r="BK294" i="4"/>
  <c r="BK284" i="4"/>
  <c r="BK280" i="4"/>
  <c r="BK266" i="4"/>
  <c r="J260" i="4"/>
  <c r="J229" i="4"/>
  <c r="J207" i="4"/>
  <c r="BK189" i="4"/>
  <c r="BK169" i="4"/>
  <c r="BK163" i="4"/>
  <c r="BK148" i="4"/>
  <c r="J141" i="4"/>
  <c r="J328" i="3"/>
  <c r="J325" i="3"/>
  <c r="J318" i="3"/>
  <c r="J172" i="14"/>
  <c r="J169" i="14"/>
  <c r="BK165" i="14"/>
  <c r="BK164" i="14"/>
  <c r="J161" i="14"/>
  <c r="BK153" i="14"/>
  <c r="J149" i="14"/>
  <c r="BK148" i="14"/>
  <c r="J147" i="14"/>
  <c r="BK144" i="14"/>
  <c r="BK142" i="14"/>
  <c r="BK138" i="14"/>
  <c r="J171" i="11"/>
  <c r="J155" i="11"/>
  <c r="BK174" i="10"/>
  <c r="J155" i="10"/>
  <c r="BK178" i="9"/>
  <c r="BK168" i="9"/>
  <c r="J150" i="9"/>
  <c r="BK143" i="9"/>
  <c r="J149" i="8"/>
  <c r="J131" i="8"/>
  <c r="J309" i="7"/>
  <c r="J301" i="7"/>
  <c r="J296" i="7"/>
  <c r="BK251" i="7"/>
  <c r="BK204" i="7"/>
  <c r="J202" i="7"/>
  <c r="BK194" i="7"/>
  <c r="BK186" i="7"/>
  <c r="J168" i="7"/>
  <c r="J165" i="7"/>
  <c r="BK153" i="7"/>
  <c r="BK139" i="7"/>
  <c r="J137" i="7"/>
  <c r="BK314" i="6"/>
  <c r="BK312" i="6"/>
  <c r="J310" i="6"/>
  <c r="J300" i="6"/>
  <c r="BK275" i="6"/>
  <c r="BK269" i="6"/>
  <c r="J266" i="6"/>
  <c r="J246" i="6"/>
  <c r="BK223" i="6"/>
  <c r="J194" i="6"/>
  <c r="J169" i="6"/>
  <c r="J167" i="6"/>
  <c r="J165" i="6"/>
  <c r="J150" i="6"/>
  <c r="J144" i="6"/>
  <c r="J134" i="6"/>
  <c r="J368" i="5"/>
  <c r="J363" i="5"/>
  <c r="BK355" i="5"/>
  <c r="J328" i="5"/>
  <c r="J326" i="5"/>
  <c r="BK318" i="5"/>
  <c r="BK307" i="5"/>
  <c r="J304" i="5"/>
  <c r="BK299" i="5"/>
  <c r="BK293" i="5"/>
  <c r="BK276" i="5"/>
  <c r="BK261" i="5"/>
  <c r="BK259" i="5"/>
  <c r="J231" i="5"/>
  <c r="BK171" i="5"/>
  <c r="J165" i="5"/>
  <c r="BK162" i="5"/>
  <c r="J154" i="5"/>
  <c r="J338" i="4"/>
  <c r="BK326" i="4"/>
  <c r="BK316" i="4"/>
  <c r="J290" i="4"/>
  <c r="J280" i="4"/>
  <c r="BK256" i="4"/>
  <c r="BK249" i="4"/>
  <c r="BK199" i="4"/>
  <c r="BK194" i="4"/>
  <c r="J169" i="4"/>
  <c r="J159" i="4"/>
  <c r="J331" i="3"/>
  <c r="BK309" i="3"/>
  <c r="J299" i="3"/>
  <c r="BK297" i="3"/>
  <c r="BK286" i="3"/>
  <c r="J278" i="3"/>
  <c r="J272" i="3"/>
  <c r="BK264" i="3"/>
  <c r="J254" i="3"/>
  <c r="BK251" i="3"/>
  <c r="J235" i="3"/>
  <c r="BK228" i="3"/>
  <c r="BK213" i="3"/>
  <c r="BK207" i="3"/>
  <c r="J201" i="3"/>
  <c r="BK191" i="3"/>
  <c r="J162" i="3"/>
  <c r="J158" i="3"/>
  <c r="BK156" i="3"/>
  <c r="BK152" i="3"/>
  <c r="J143" i="3"/>
  <c r="J131" i="2"/>
  <c r="J127" i="2"/>
  <c r="BK121" i="2"/>
  <c r="BK119" i="2"/>
  <c r="AS100" i="1"/>
  <c r="BK172" i="14"/>
  <c r="J160" i="14"/>
  <c r="BK157" i="14"/>
  <c r="BK155" i="14"/>
  <c r="J153" i="14"/>
  <c r="J146" i="14"/>
  <c r="BK145" i="14"/>
  <c r="J142" i="14"/>
  <c r="BK140" i="14"/>
  <c r="J139" i="14"/>
  <c r="BK136" i="14"/>
  <c r="J131" i="14"/>
  <c r="BK130" i="14"/>
  <c r="BK125" i="13"/>
  <c r="J185" i="12"/>
  <c r="BK179" i="12"/>
  <c r="BK168" i="12"/>
  <c r="J163" i="12"/>
  <c r="J159" i="12"/>
  <c r="J156" i="12"/>
  <c r="BK154" i="12"/>
  <c r="J152" i="12"/>
  <c r="J150" i="12"/>
  <c r="BK139" i="12"/>
  <c r="BK131" i="12"/>
  <c r="J168" i="11"/>
  <c r="J165" i="11"/>
  <c r="J151" i="11"/>
  <c r="J145" i="11"/>
  <c r="BK142" i="11"/>
  <c r="J137" i="11"/>
  <c r="BK131" i="11"/>
  <c r="BK171" i="10"/>
  <c r="J168" i="10"/>
  <c r="J166" i="10"/>
  <c r="J160" i="10"/>
  <c r="BK153" i="10"/>
  <c r="J151" i="10"/>
  <c r="BK147" i="10"/>
  <c r="BK144" i="10"/>
  <c r="BK138" i="10"/>
  <c r="J131" i="10"/>
  <c r="J181" i="9"/>
  <c r="J175" i="9"/>
  <c r="BK162" i="9"/>
  <c r="BK156" i="9"/>
  <c r="J154" i="9"/>
  <c r="J152" i="9"/>
  <c r="J148" i="9"/>
  <c r="J138" i="9"/>
  <c r="BK168" i="8"/>
  <c r="J165" i="8"/>
  <c r="J163" i="8"/>
  <c r="BK159" i="8"/>
  <c r="BK155" i="8"/>
  <c r="BK151" i="8"/>
  <c r="BK149" i="8"/>
  <c r="BK145" i="8"/>
  <c r="J142" i="8"/>
  <c r="BK137" i="8"/>
  <c r="BK309" i="7"/>
  <c r="J307" i="7"/>
  <c r="BK287" i="7"/>
  <c r="J281" i="7"/>
  <c r="J275" i="7"/>
  <c r="J268" i="7"/>
  <c r="J264" i="7"/>
  <c r="BK260" i="7"/>
  <c r="J249" i="7"/>
  <c r="BK247" i="7"/>
  <c r="BK245" i="7"/>
  <c r="BK243" i="7"/>
  <c r="BK231" i="7"/>
  <c r="BK202" i="7"/>
  <c r="BK200" i="7"/>
  <c r="J198" i="7"/>
  <c r="J196" i="7"/>
  <c r="BK174" i="7"/>
  <c r="BK168" i="7"/>
  <c r="BK162" i="7"/>
  <c r="BK159" i="7"/>
  <c r="J155" i="7"/>
  <c r="J153" i="7"/>
  <c r="J143" i="7"/>
  <c r="J141" i="7"/>
  <c r="BK137" i="7"/>
  <c r="BK133" i="7"/>
  <c r="J131" i="7"/>
  <c r="BK308" i="6"/>
  <c r="BK306" i="6"/>
  <c r="J303" i="6"/>
  <c r="BK298" i="6"/>
  <c r="J296" i="6"/>
  <c r="BK293" i="6"/>
  <c r="BK287" i="6"/>
  <c r="BK283" i="6"/>
  <c r="BK260" i="6"/>
  <c r="J258" i="6"/>
  <c r="BK256" i="6"/>
  <c r="J252" i="6"/>
  <c r="J248" i="6"/>
  <c r="BK244" i="6"/>
  <c r="BK241" i="6"/>
  <c r="BK239" i="6"/>
  <c r="J236" i="6"/>
  <c r="J233" i="6"/>
  <c r="BK230" i="6"/>
  <c r="J226" i="6"/>
  <c r="J221" i="6"/>
  <c r="BK211" i="6"/>
  <c r="J202" i="6"/>
  <c r="BK183" i="6"/>
  <c r="BK181" i="6"/>
  <c r="BK169" i="6"/>
  <c r="BK159" i="6"/>
  <c r="J152" i="6"/>
  <c r="BK146" i="6"/>
  <c r="BK144" i="6"/>
  <c r="J142" i="6"/>
  <c r="BK136" i="6"/>
  <c r="BK132" i="6"/>
  <c r="BK360" i="5"/>
  <c r="J357" i="5"/>
  <c r="J355" i="5"/>
  <c r="J339" i="5"/>
  <c r="BK333" i="5"/>
  <c r="J331" i="5"/>
  <c r="BK328" i="5"/>
  <c r="BK320" i="5"/>
  <c r="J313" i="5"/>
  <c r="BK311" i="5"/>
  <c r="BK304" i="5"/>
  <c r="J297" i="5"/>
  <c r="J293" i="5"/>
  <c r="BK289" i="5"/>
  <c r="BK283" i="5"/>
  <c r="J280" i="5"/>
  <c r="BK273" i="5"/>
  <c r="BK268" i="5"/>
  <c r="BK254" i="5"/>
  <c r="BK239" i="5"/>
  <c r="BK235" i="5"/>
  <c r="J229" i="5"/>
  <c r="J224" i="5"/>
  <c r="J207" i="5"/>
  <c r="BK179" i="5"/>
  <c r="BK176" i="5"/>
  <c r="J162" i="5"/>
  <c r="BK154" i="5"/>
  <c r="J150" i="5"/>
  <c r="BK148" i="5"/>
  <c r="J143" i="5"/>
  <c r="BK141" i="5"/>
  <c r="BK139" i="5"/>
  <c r="BK137" i="5"/>
  <c r="BK336" i="4"/>
  <c r="J321" i="4"/>
  <c r="BK310" i="4"/>
  <c r="J298" i="4"/>
  <c r="BK290" i="4"/>
  <c r="J288" i="4"/>
  <c r="J286" i="4"/>
  <c r="J282" i="4"/>
  <c r="BK277" i="4"/>
  <c r="BK272" i="4"/>
  <c r="J266" i="4"/>
  <c r="BK262" i="4"/>
  <c r="J256" i="4"/>
  <c r="BK243" i="4"/>
  <c r="J236" i="4"/>
  <c r="BK229" i="4"/>
  <c r="J227" i="4"/>
  <c r="J222" i="4"/>
  <c r="BK203" i="4"/>
  <c r="BK197" i="4"/>
  <c r="J192" i="4"/>
  <c r="J174" i="4"/>
  <c r="BK171" i="4"/>
  <c r="BK166" i="4"/>
  <c r="BK159" i="4"/>
  <c r="J150" i="4"/>
  <c r="J146" i="4"/>
  <c r="J144" i="4"/>
  <c r="BK141" i="4"/>
  <c r="BK139" i="4"/>
  <c r="BK137" i="4"/>
  <c r="J137" i="4"/>
  <c r="J334" i="3"/>
  <c r="BK325" i="3"/>
  <c r="J323" i="3"/>
  <c r="J321" i="3"/>
  <c r="J309" i="3"/>
  <c r="BK303" i="3"/>
  <c r="BK301" i="3"/>
  <c r="BK299" i="3"/>
  <c r="BK291" i="3"/>
  <c r="BK289" i="3"/>
  <c r="J283" i="3"/>
  <c r="BK278" i="3"/>
  <c r="BK275" i="3"/>
  <c r="BK272" i="3"/>
  <c r="BK270" i="3"/>
  <c r="J264" i="3"/>
  <c r="J260" i="3"/>
  <c r="J248" i="3"/>
  <c r="BK235" i="3"/>
  <c r="BK233" i="3"/>
  <c r="BK230" i="3"/>
  <c r="J213" i="3"/>
  <c r="J211" i="3"/>
  <c r="J205" i="3"/>
  <c r="J203" i="3"/>
  <c r="BK201" i="3"/>
  <c r="BK175" i="3"/>
  <c r="J172" i="3"/>
  <c r="J170" i="3"/>
  <c r="J168" i="3"/>
  <c r="BK165" i="3"/>
  <c r="J160" i="3"/>
  <c r="BK158" i="3"/>
  <c r="J150" i="3"/>
  <c r="BK148" i="3"/>
  <c r="BK143" i="3"/>
  <c r="BK141" i="3"/>
  <c r="BK139" i="3"/>
  <c r="BK131" i="2"/>
  <c r="BK129" i="2"/>
  <c r="J125" i="2"/>
  <c r="J123" i="2"/>
  <c r="J121" i="2"/>
  <c r="AS97" i="1"/>
  <c r="BK169" i="14"/>
  <c r="BK167" i="14"/>
  <c r="J164" i="14"/>
  <c r="J163" i="14"/>
  <c r="BK160" i="14"/>
  <c r="J155" i="14"/>
  <c r="J152" i="14"/>
  <c r="BK151" i="14"/>
  <c r="J150" i="14"/>
  <c r="J145" i="14"/>
  <c r="J144" i="14"/>
  <c r="J143" i="14"/>
  <c r="J133" i="14"/>
  <c r="BK131" i="14"/>
  <c r="J176" i="12"/>
  <c r="J161" i="12"/>
  <c r="J144" i="12"/>
  <c r="BK168" i="11"/>
  <c r="J162" i="11"/>
  <c r="J160" i="11"/>
  <c r="J142" i="11"/>
  <c r="J131" i="11"/>
  <c r="BK166" i="10"/>
  <c r="BK155" i="10"/>
  <c r="J173" i="9"/>
  <c r="J164" i="9"/>
  <c r="BK159" i="9"/>
  <c r="BK148" i="9"/>
  <c r="BK138" i="9"/>
  <c r="J131" i="9"/>
  <c r="J171" i="8"/>
  <c r="BK163" i="8"/>
  <c r="J159" i="8"/>
  <c r="BK311" i="7"/>
  <c r="BK294" i="7"/>
  <c r="J290" i="7"/>
  <c r="BK262" i="7"/>
  <c r="J258" i="7"/>
  <c r="BK254" i="7"/>
  <c r="BK223" i="7"/>
  <c r="J194" i="7"/>
  <c r="J186" i="7"/>
  <c r="J162" i="7"/>
  <c r="J149" i="7"/>
  <c r="BK300" i="6"/>
  <c r="J277" i="6"/>
  <c r="BK273" i="6"/>
  <c r="J269" i="6"/>
  <c r="BK258" i="6"/>
  <c r="J254" i="6"/>
  <c r="BK252" i="6"/>
  <c r="J230" i="6"/>
  <c r="J183" i="6"/>
  <c r="J177" i="6"/>
  <c r="J171" i="6"/>
  <c r="J157" i="6"/>
  <c r="BK152" i="6"/>
  <c r="BK148" i="6"/>
  <c r="J366" i="5"/>
  <c r="BK349" i="5"/>
  <c r="BK326" i="5"/>
  <c r="J320" i="5"/>
  <c r="J311" i="5"/>
  <c r="BK309" i="5"/>
  <c r="J302" i="5"/>
  <c r="J295" i="5"/>
  <c r="J276" i="5"/>
  <c r="J256" i="5"/>
  <c r="J237" i="5"/>
  <c r="BK226" i="5"/>
  <c r="BK207" i="5"/>
  <c r="J176" i="5"/>
  <c r="BK169" i="5"/>
  <c r="J148" i="5"/>
  <c r="BK338" i="4"/>
  <c r="J336" i="4"/>
  <c r="BK330" i="4"/>
  <c r="BK321" i="4"/>
  <c r="J316" i="4"/>
  <c r="J307" i="4"/>
  <c r="BK286" i="4"/>
  <c r="J275" i="4"/>
  <c r="BK269" i="4"/>
  <c r="BK264" i="4"/>
  <c r="J246" i="4"/>
  <c r="J243" i="4"/>
  <c r="J224" i="4"/>
  <c r="J205" i="4"/>
  <c r="J201" i="4"/>
  <c r="J199" i="4"/>
  <c r="J197" i="4"/>
  <c r="BK174" i="4"/>
  <c r="J171" i="4"/>
  <c r="J161" i="4"/>
  <c r="J155" i="4"/>
  <c r="BK146" i="4"/>
  <c r="BK144" i="4"/>
  <c r="J139" i="4"/>
  <c r="BK336" i="3"/>
  <c r="J312" i="3"/>
  <c r="J301" i="3"/>
  <c r="J295" i="3"/>
  <c r="J286" i="3"/>
  <c r="BK283" i="3"/>
  <c r="BK268" i="3"/>
  <c r="BK260" i="3"/>
  <c r="BK248" i="3"/>
  <c r="BK241" i="3"/>
  <c r="J207" i="3"/>
  <c r="BK205" i="3"/>
  <c r="BK203" i="3"/>
  <c r="BK196" i="3"/>
  <c r="BK194" i="3"/>
  <c r="BK172" i="3"/>
  <c r="BK170" i="3"/>
  <c r="BK162" i="3"/>
  <c r="BK160" i="3"/>
  <c r="BK150" i="3"/>
  <c r="J141" i="3"/>
  <c r="J137" i="3"/>
  <c r="J129" i="2"/>
  <c r="BK127" i="2"/>
  <c r="BK125" i="2"/>
  <c r="BK123" i="2"/>
  <c r="J119" i="2"/>
  <c r="AS104" i="1"/>
  <c r="J303" i="3"/>
  <c r="J297" i="3"/>
  <c r="BK295" i="3"/>
  <c r="J291" i="3"/>
  <c r="J289" i="3"/>
  <c r="J275" i="3"/>
  <c r="J270" i="3"/>
  <c r="J268" i="3"/>
  <c r="BK254" i="3"/>
  <c r="J251" i="3"/>
  <c r="J241" i="3"/>
  <c r="J233" i="3"/>
  <c r="J230" i="3"/>
  <c r="J228" i="3"/>
  <c r="BK211" i="3"/>
  <c r="J196" i="3"/>
  <c r="J194" i="3"/>
  <c r="J191" i="3"/>
  <c r="J175" i="3"/>
  <c r="BK168" i="3"/>
  <c r="J165" i="3"/>
  <c r="J156" i="3"/>
  <c r="J152" i="3"/>
  <c r="J148" i="3"/>
  <c r="J139" i="3"/>
  <c r="BK137" i="3"/>
  <c r="AS110" i="1"/>
  <c r="BK171" i="14"/>
  <c r="J171" i="14"/>
  <c r="BK170" i="14"/>
  <c r="J170" i="14"/>
  <c r="J167" i="14"/>
  <c r="J165" i="14"/>
  <c r="BK163" i="14"/>
  <c r="BK161" i="14"/>
  <c r="J157" i="14"/>
  <c r="BK147" i="14"/>
  <c r="BK141" i="14"/>
  <c r="J140" i="14"/>
  <c r="BK139" i="14"/>
  <c r="J136" i="14"/>
  <c r="BK133" i="14"/>
  <c r="BK132" i="14"/>
  <c r="J125" i="13"/>
  <c r="BK185" i="12"/>
  <c r="J182" i="12"/>
  <c r="J179" i="12"/>
  <c r="BK176" i="12"/>
  <c r="J174" i="12"/>
  <c r="J168" i="12"/>
  <c r="BK163" i="12"/>
  <c r="BK161" i="12"/>
  <c r="BK159" i="12"/>
  <c r="BK156" i="12"/>
  <c r="BK152" i="12"/>
  <c r="BK150" i="12"/>
  <c r="BK144" i="12"/>
  <c r="J139" i="12"/>
  <c r="J131" i="12"/>
  <c r="BK171" i="11"/>
  <c r="BK162" i="11"/>
  <c r="BK160" i="11"/>
  <c r="BK155" i="11"/>
  <c r="BK149" i="11"/>
  <c r="BK147" i="11"/>
  <c r="BK145" i="11"/>
  <c r="J174" i="10"/>
  <c r="J171" i="10"/>
  <c r="BK168" i="10"/>
  <c r="J147" i="10"/>
  <c r="J178" i="9"/>
  <c r="BK175" i="9"/>
  <c r="BK173" i="9"/>
  <c r="J168" i="9"/>
  <c r="BK164" i="9"/>
  <c r="J162" i="9"/>
  <c r="J159" i="9"/>
  <c r="J156" i="9"/>
  <c r="BK152" i="9"/>
  <c r="BK150" i="9"/>
  <c r="J143" i="9"/>
  <c r="BK131" i="9"/>
  <c r="BK171" i="8"/>
  <c r="BK165" i="8"/>
  <c r="J155" i="8"/>
  <c r="J145" i="8"/>
  <c r="BK142" i="8"/>
  <c r="J137" i="8"/>
  <c r="BK296" i="7"/>
  <c r="J294" i="7"/>
  <c r="J287" i="7"/>
  <c r="BK281" i="7"/>
  <c r="BK275" i="7"/>
  <c r="BK266" i="7"/>
  <c r="BK264" i="7"/>
  <c r="J260" i="7"/>
  <c r="BK258" i="7"/>
  <c r="J254" i="7"/>
  <c r="J247" i="7"/>
  <c r="J245" i="7"/>
  <c r="J243" i="7"/>
  <c r="J239" i="7"/>
  <c r="J223" i="7"/>
  <c r="BK221" i="7"/>
  <c r="J204" i="7"/>
  <c r="J200" i="7"/>
  <c r="BK198" i="7"/>
  <c r="BK196" i="7"/>
  <c r="BK191" i="7"/>
  <c r="BK189" i="7"/>
  <c r="J174" i="7"/>
  <c r="BK165" i="7"/>
  <c r="J159" i="7"/>
  <c r="BK155" i="7"/>
  <c r="BK151" i="7"/>
  <c r="BK143" i="7"/>
  <c r="BK141" i="7"/>
  <c r="J139" i="7"/>
  <c r="J133" i="7"/>
  <c r="BK131" i="7"/>
  <c r="J312" i="6"/>
  <c r="BK310" i="6"/>
  <c r="J308" i="6"/>
  <c r="BK303" i="6"/>
  <c r="J298" i="6"/>
  <c r="J293" i="6"/>
  <c r="J287" i="6"/>
  <c r="BK277" i="6"/>
  <c r="J275" i="6"/>
  <c r="J273" i="6"/>
  <c r="J271" i="6"/>
  <c r="J260" i="6"/>
  <c r="J256" i="6"/>
  <c r="BK254" i="6"/>
  <c r="BK248" i="6"/>
  <c r="BK246" i="6"/>
  <c r="J244" i="6"/>
  <c r="BK236" i="6"/>
  <c r="J228" i="6"/>
  <c r="J223" i="6"/>
  <c r="BK221" i="6"/>
  <c r="J211" i="6"/>
  <c r="BK202" i="6"/>
  <c r="J196" i="6"/>
  <c r="BK194" i="6"/>
  <c r="J189" i="6"/>
  <c r="J181" i="6"/>
  <c r="BK177" i="6"/>
  <c r="J175" i="6"/>
  <c r="BK167" i="6"/>
  <c r="BK165" i="6"/>
  <c r="J159" i="6"/>
  <c r="BK157" i="6"/>
  <c r="J154" i="6"/>
  <c r="BK150" i="6"/>
  <c r="J146" i="6"/>
  <c r="J136" i="6"/>
  <c r="BK134" i="6"/>
  <c r="J132" i="6"/>
  <c r="BK366" i="5"/>
  <c r="BK363" i="5"/>
  <c r="J360" i="5"/>
  <c r="BK357" i="5"/>
  <c r="J352" i="5"/>
  <c r="J349" i="5"/>
  <c r="BK343" i="5"/>
  <c r="BK339" i="5"/>
  <c r="J333" i="5"/>
  <c r="BK331" i="5"/>
  <c r="BK324" i="5"/>
  <c r="J316" i="5"/>
  <c r="BK313" i="5"/>
  <c r="J309" i="5"/>
  <c r="J307" i="5"/>
  <c r="BK302" i="5"/>
  <c r="BK297" i="5"/>
  <c r="BK295" i="5"/>
  <c r="J289" i="5"/>
  <c r="J283" i="5"/>
  <c r="J268" i="5"/>
  <c r="J259" i="5"/>
  <c r="BK256" i="5"/>
  <c r="J239" i="5"/>
  <c r="BK237" i="5"/>
  <c r="BK233" i="5"/>
  <c r="BK231" i="5"/>
  <c r="BK229" i="5"/>
  <c r="J226" i="5"/>
  <c r="J179" i="5"/>
  <c r="J171" i="5"/>
  <c r="J169" i="5"/>
  <c r="BK165" i="5"/>
  <c r="J160" i="5"/>
  <c r="BK157" i="5"/>
  <c r="BK150" i="5"/>
  <c r="BK143" i="5"/>
  <c r="J141" i="5"/>
  <c r="J139" i="5"/>
  <c r="J137" i="5"/>
  <c r="BK333" i="4"/>
  <c r="J330" i="4"/>
  <c r="J326" i="4"/>
  <c r="J323" i="4"/>
  <c r="J319" i="4"/>
  <c r="J310" i="4"/>
  <c r="BK298" i="4"/>
  <c r="J294" i="4"/>
  <c r="BK288" i="4"/>
  <c r="J284" i="4"/>
  <c r="BK282" i="4"/>
  <c r="J277" i="4"/>
  <c r="BK275" i="4"/>
  <c r="J272" i="4"/>
  <c r="J269" i="4"/>
  <c r="J264" i="4"/>
  <c r="J262" i="4"/>
  <c r="BK260" i="4"/>
  <c r="J249" i="4"/>
  <c r="BK246" i="4"/>
  <c r="BK236" i="4"/>
  <c r="BK227" i="4"/>
  <c r="BK224" i="4"/>
  <c r="BK222" i="4"/>
  <c r="BK207" i="4"/>
  <c r="BK205" i="4"/>
  <c r="J203" i="4"/>
  <c r="BK201" i="4"/>
  <c r="J194" i="4"/>
  <c r="BK192" i="4"/>
  <c r="J189" i="4"/>
  <c r="J166" i="4"/>
  <c r="J163" i="4"/>
  <c r="BK161" i="4"/>
  <c r="BK157" i="4"/>
  <c r="J157" i="4"/>
  <c r="BK155" i="4"/>
  <c r="BK150" i="4"/>
  <c r="J148" i="4"/>
  <c r="J336" i="3"/>
  <c r="BK334" i="3"/>
  <c r="BK331" i="3"/>
  <c r="BK328" i="3"/>
  <c r="BK323" i="3"/>
  <c r="BK321" i="3"/>
  <c r="BK318" i="3"/>
  <c r="BK312" i="3"/>
  <c r="F39" i="13"/>
  <c r="BD111" i="1" s="1"/>
  <c r="J36" i="13"/>
  <c r="AW111" i="1" s="1"/>
  <c r="F37" i="13"/>
  <c r="BB111" i="1" s="1"/>
  <c r="F38" i="13"/>
  <c r="BC111" i="1" s="1"/>
  <c r="R136" i="3" l="1"/>
  <c r="P247" i="3"/>
  <c r="R259" i="3"/>
  <c r="BK267" i="3"/>
  <c r="J267" i="3" s="1"/>
  <c r="J106" i="3" s="1"/>
  <c r="R267" i="3"/>
  <c r="T267" i="3"/>
  <c r="R274" i="3"/>
  <c r="T274" i="3"/>
  <c r="T136" i="4"/>
  <c r="T135" i="4" s="1"/>
  <c r="T242" i="4"/>
  <c r="BK259" i="4"/>
  <c r="J259" i="4" s="1"/>
  <c r="J106" i="4" s="1"/>
  <c r="T259" i="4"/>
  <c r="R279" i="4"/>
  <c r="BK136" i="5"/>
  <c r="J136" i="5" s="1"/>
  <c r="J102" i="5" s="1"/>
  <c r="BK275" i="5"/>
  <c r="J275" i="5" s="1"/>
  <c r="J103" i="5" s="1"/>
  <c r="T275" i="5"/>
  <c r="BK292" i="5"/>
  <c r="J292" i="5" s="1"/>
  <c r="J106" i="5" s="1"/>
  <c r="BK301" i="5"/>
  <c r="J301" i="5" s="1"/>
  <c r="J107" i="5" s="1"/>
  <c r="P315" i="5"/>
  <c r="T365" i="5"/>
  <c r="T364" i="5"/>
  <c r="P131" i="6"/>
  <c r="T193" i="6"/>
  <c r="T130" i="6" s="1"/>
  <c r="T225" i="6"/>
  <c r="T238" i="6"/>
  <c r="T305" i="6"/>
  <c r="T304" i="6" s="1"/>
  <c r="T130" i="7"/>
  <c r="BK242" i="7"/>
  <c r="J242" i="7" s="1"/>
  <c r="J102" i="7" s="1"/>
  <c r="P242" i="7"/>
  <c r="R242" i="7"/>
  <c r="T242" i="7"/>
  <c r="R306" i="7"/>
  <c r="R305" i="7"/>
  <c r="R136" i="8"/>
  <c r="R129" i="8"/>
  <c r="R128" i="8" s="1"/>
  <c r="P167" i="8"/>
  <c r="P137" i="9"/>
  <c r="P129" i="9"/>
  <c r="P128" i="9" s="1"/>
  <c r="AU106" i="1" s="1"/>
  <c r="BK177" i="9"/>
  <c r="J177" i="9" s="1"/>
  <c r="J104" i="9" s="1"/>
  <c r="R137" i="10"/>
  <c r="R170" i="10"/>
  <c r="BK164" i="11"/>
  <c r="J164" i="11" s="1"/>
  <c r="J104" i="11" s="1"/>
  <c r="R138" i="12"/>
  <c r="R129" i="12" s="1"/>
  <c r="R128" i="12" s="1"/>
  <c r="T178" i="12"/>
  <c r="T135" i="14"/>
  <c r="P118" i="2"/>
  <c r="P117" i="2" s="1"/>
  <c r="AU95" i="1" s="1"/>
  <c r="T166" i="14"/>
  <c r="BK118" i="2"/>
  <c r="BK117" i="2" s="1"/>
  <c r="J117" i="2" s="1"/>
  <c r="J96" i="2" s="1"/>
  <c r="P129" i="14"/>
  <c r="P128" i="14"/>
  <c r="T129" i="14"/>
  <c r="T128" i="14" s="1"/>
  <c r="P166" i="14"/>
  <c r="R247" i="3"/>
  <c r="R136" i="4"/>
  <c r="BK279" i="4"/>
  <c r="J279" i="4" s="1"/>
  <c r="J108" i="4" s="1"/>
  <c r="BK335" i="4"/>
  <c r="J335" i="4" s="1"/>
  <c r="J110" i="4" s="1"/>
  <c r="P275" i="5"/>
  <c r="T292" i="5"/>
  <c r="T315" i="5"/>
  <c r="T131" i="6"/>
  <c r="BK225" i="6"/>
  <c r="J225" i="6" s="1"/>
  <c r="J102" i="6" s="1"/>
  <c r="P238" i="6"/>
  <c r="R305" i="6"/>
  <c r="R304" i="6"/>
  <c r="P130" i="7"/>
  <c r="BK253" i="7"/>
  <c r="J253" i="7" s="1"/>
  <c r="J103" i="7" s="1"/>
  <c r="P306" i="7"/>
  <c r="P305" i="7"/>
  <c r="BK136" i="8"/>
  <c r="J136" i="8" s="1"/>
  <c r="J103" i="8" s="1"/>
  <c r="BK167" i="8"/>
  <c r="J167" i="8" s="1"/>
  <c r="J104" i="8" s="1"/>
  <c r="P177" i="9"/>
  <c r="BK137" i="10"/>
  <c r="J137" i="10" s="1"/>
  <c r="J103" i="10" s="1"/>
  <c r="T170" i="10"/>
  <c r="T136" i="11"/>
  <c r="T138" i="12"/>
  <c r="T129" i="12"/>
  <c r="T128" i="12" s="1"/>
  <c r="R166" i="14"/>
  <c r="T118" i="2"/>
  <c r="T117" i="2" s="1"/>
  <c r="T136" i="3"/>
  <c r="T247" i="3"/>
  <c r="BK259" i="3"/>
  <c r="J259" i="3" s="1"/>
  <c r="J105" i="3" s="1"/>
  <c r="P259" i="3"/>
  <c r="T259" i="3"/>
  <c r="P267" i="3"/>
  <c r="BK274" i="3"/>
  <c r="J274" i="3" s="1"/>
  <c r="J107" i="3" s="1"/>
  <c r="P274" i="3"/>
  <c r="BK288" i="3"/>
  <c r="J288" i="3" s="1"/>
  <c r="J108" i="3" s="1"/>
  <c r="P288" i="3"/>
  <c r="R288" i="3"/>
  <c r="T288" i="3"/>
  <c r="BK333" i="3"/>
  <c r="J333" i="3" s="1"/>
  <c r="J110" i="3" s="1"/>
  <c r="P333" i="3"/>
  <c r="P332" i="3" s="1"/>
  <c r="R333" i="3"/>
  <c r="R332" i="3" s="1"/>
  <c r="T333" i="3"/>
  <c r="T332" i="3" s="1"/>
  <c r="P136" i="4"/>
  <c r="P242" i="4"/>
  <c r="P259" i="4"/>
  <c r="P268" i="4"/>
  <c r="T279" i="4"/>
  <c r="P335" i="4"/>
  <c r="P334" i="4"/>
  <c r="T136" i="5"/>
  <c r="P292" i="5"/>
  <c r="R301" i="5"/>
  <c r="BK315" i="5"/>
  <c r="J315" i="5" s="1"/>
  <c r="J108" i="5" s="1"/>
  <c r="BK365" i="5"/>
  <c r="BK364" i="5" s="1"/>
  <c r="J364" i="5" s="1"/>
  <c r="J109" i="5" s="1"/>
  <c r="R131" i="6"/>
  <c r="R193" i="6"/>
  <c r="R225" i="6"/>
  <c r="R238" i="6"/>
  <c r="P305" i="6"/>
  <c r="P304" i="6"/>
  <c r="R130" i="7"/>
  <c r="T253" i="7"/>
  <c r="BK306" i="7"/>
  <c r="BK305" i="7" s="1"/>
  <c r="J305" i="7" s="1"/>
  <c r="J105" i="7" s="1"/>
  <c r="P136" i="8"/>
  <c r="P129" i="8"/>
  <c r="P128" i="8" s="1"/>
  <c r="AU105" i="1" s="1"/>
  <c r="R167" i="8"/>
  <c r="R137" i="9"/>
  <c r="T177" i="9"/>
  <c r="P137" i="10"/>
  <c r="P129" i="10" s="1"/>
  <c r="P128" i="10" s="1"/>
  <c r="AU107" i="1" s="1"/>
  <c r="P170" i="10"/>
  <c r="R136" i="11"/>
  <c r="T164" i="11"/>
  <c r="P138" i="12"/>
  <c r="P129" i="12" s="1"/>
  <c r="P128" i="12" s="1"/>
  <c r="AU109" i="1" s="1"/>
  <c r="P178" i="12"/>
  <c r="R135" i="14"/>
  <c r="R118" i="2"/>
  <c r="R117" i="2" s="1"/>
  <c r="P136" i="3"/>
  <c r="BK242" i="4"/>
  <c r="J242" i="4" s="1"/>
  <c r="J103" i="4" s="1"/>
  <c r="BK268" i="4"/>
  <c r="J268" i="4" s="1"/>
  <c r="J107" i="4" s="1"/>
  <c r="R268" i="4"/>
  <c r="T268" i="4"/>
  <c r="T335" i="4"/>
  <c r="T334" i="4" s="1"/>
  <c r="R136" i="5"/>
  <c r="P301" i="5"/>
  <c r="T301" i="5"/>
  <c r="P365" i="5"/>
  <c r="P364" i="5" s="1"/>
  <c r="P193" i="6"/>
  <c r="BK238" i="6"/>
  <c r="J238" i="6" s="1"/>
  <c r="J105" i="6" s="1"/>
  <c r="BK130" i="7"/>
  <c r="J130" i="7" s="1"/>
  <c r="J100" i="7" s="1"/>
  <c r="P253" i="7"/>
  <c r="T167" i="8"/>
  <c r="BK137" i="9"/>
  <c r="J137" i="9" s="1"/>
  <c r="J103" i="9" s="1"/>
  <c r="R177" i="9"/>
  <c r="BK170" i="10"/>
  <c r="J170" i="10" s="1"/>
  <c r="J104" i="10" s="1"/>
  <c r="BK136" i="11"/>
  <c r="J136" i="11" s="1"/>
  <c r="J103" i="11" s="1"/>
  <c r="R164" i="11"/>
  <c r="R129" i="11" s="1"/>
  <c r="R128" i="11" s="1"/>
  <c r="R178" i="12"/>
  <c r="BK129" i="14"/>
  <c r="BK128" i="14" s="1"/>
  <c r="R129" i="14"/>
  <c r="R128" i="14" s="1"/>
  <c r="BK166" i="14"/>
  <c r="J166" i="14" s="1"/>
  <c r="J104" i="14" s="1"/>
  <c r="BK135" i="14"/>
  <c r="J135" i="14" s="1"/>
  <c r="J103" i="14" s="1"/>
  <c r="BK136" i="3"/>
  <c r="J136" i="3" s="1"/>
  <c r="J102" i="3" s="1"/>
  <c r="BK247" i="3"/>
  <c r="J247" i="3" s="1"/>
  <c r="J103" i="3" s="1"/>
  <c r="BK136" i="4"/>
  <c r="J136" i="4" s="1"/>
  <c r="J102" i="4" s="1"/>
  <c r="R242" i="4"/>
  <c r="R259" i="4"/>
  <c r="P279" i="4"/>
  <c r="R335" i="4"/>
  <c r="R334" i="4" s="1"/>
  <c r="P136" i="5"/>
  <c r="P135" i="5" s="1"/>
  <c r="R275" i="5"/>
  <c r="R292" i="5"/>
  <c r="R315" i="5"/>
  <c r="R365" i="5"/>
  <c r="R364" i="5"/>
  <c r="BK131" i="6"/>
  <c r="J131" i="6" s="1"/>
  <c r="J100" i="6" s="1"/>
  <c r="BK193" i="6"/>
  <c r="J193" i="6" s="1"/>
  <c r="J101" i="6" s="1"/>
  <c r="P225" i="6"/>
  <c r="BK305" i="6"/>
  <c r="J305" i="6" s="1"/>
  <c r="J107" i="6" s="1"/>
  <c r="R253" i="7"/>
  <c r="T306" i="7"/>
  <c r="T305" i="7" s="1"/>
  <c r="T136" i="8"/>
  <c r="T129" i="8" s="1"/>
  <c r="T128" i="8" s="1"/>
  <c r="T137" i="9"/>
  <c r="T129" i="9" s="1"/>
  <c r="T128" i="9" s="1"/>
  <c r="T137" i="10"/>
  <c r="T129" i="10" s="1"/>
  <c r="T128" i="10" s="1"/>
  <c r="P136" i="11"/>
  <c r="P129" i="11"/>
  <c r="P128" i="11" s="1"/>
  <c r="AU108" i="1" s="1"/>
  <c r="P164" i="11"/>
  <c r="BK138" i="12"/>
  <c r="J138" i="12" s="1"/>
  <c r="J103" i="12" s="1"/>
  <c r="BK178" i="12"/>
  <c r="J178" i="12" s="1"/>
  <c r="J104" i="12" s="1"/>
  <c r="P135" i="14"/>
  <c r="P134" i="14" s="1"/>
  <c r="BE318" i="3"/>
  <c r="BE144" i="4"/>
  <c r="BE146" i="4"/>
  <c r="BE171" i="4"/>
  <c r="BE189" i="4"/>
  <c r="BE203" i="4"/>
  <c r="BE256" i="4"/>
  <c r="BE286" i="4"/>
  <c r="BE319" i="4"/>
  <c r="J93" i="5"/>
  <c r="BE148" i="5"/>
  <c r="BE171" i="5"/>
  <c r="BE233" i="5"/>
  <c r="BE239" i="5"/>
  <c r="BE261" i="5"/>
  <c r="BE268" i="5"/>
  <c r="BE276" i="5"/>
  <c r="BE302" i="5"/>
  <c r="BE307" i="5"/>
  <c r="BE324" i="5"/>
  <c r="BE326" i="5"/>
  <c r="J123" i="6"/>
  <c r="F126" i="6"/>
  <c r="BE134" i="6"/>
  <c r="BE136" i="6"/>
  <c r="BE144" i="6"/>
  <c r="BE150" i="6"/>
  <c r="BE175" i="6"/>
  <c r="BE233" i="6"/>
  <c r="BE239" i="6"/>
  <c r="BE241" i="6"/>
  <c r="BE258" i="6"/>
  <c r="BE300" i="6"/>
  <c r="E85" i="7"/>
  <c r="BE137" i="7"/>
  <c r="BE151" i="7"/>
  <c r="BE196" i="7"/>
  <c r="BE198" i="7"/>
  <c r="BE200" i="7"/>
  <c r="BE202" i="7"/>
  <c r="BE245" i="7"/>
  <c r="BE247" i="7"/>
  <c r="BE251" i="7"/>
  <c r="BE254" i="7"/>
  <c r="BE301" i="7"/>
  <c r="BE307" i="7"/>
  <c r="F96" i="8"/>
  <c r="E114" i="8"/>
  <c r="J122" i="8"/>
  <c r="BE145" i="8"/>
  <c r="BE159" i="8"/>
  <c r="BE163" i="8"/>
  <c r="BE131" i="9"/>
  <c r="BE143" i="9"/>
  <c r="BE159" i="9"/>
  <c r="J93" i="10"/>
  <c r="E114" i="10"/>
  <c r="BE131" i="10"/>
  <c r="BE151" i="10"/>
  <c r="BE155" i="10"/>
  <c r="BE160" i="10"/>
  <c r="BE166" i="10"/>
  <c r="F96" i="11"/>
  <c r="BE137" i="11"/>
  <c r="BE149" i="11"/>
  <c r="BE165" i="11"/>
  <c r="BE168" i="11"/>
  <c r="BK130" i="11"/>
  <c r="J122" i="12"/>
  <c r="BE152" i="12"/>
  <c r="BE154" i="12"/>
  <c r="BE159" i="12"/>
  <c r="BE163" i="12"/>
  <c r="BE182" i="12"/>
  <c r="BE185" i="12"/>
  <c r="BK130" i="12"/>
  <c r="E85" i="13"/>
  <c r="J91" i="13"/>
  <c r="F94" i="13"/>
  <c r="E85" i="14"/>
  <c r="BE130" i="14"/>
  <c r="BE142" i="14"/>
  <c r="BE155" i="14"/>
  <c r="BE157" i="14"/>
  <c r="BE161" i="14"/>
  <c r="BE163" i="14"/>
  <c r="BE164" i="14"/>
  <c r="BE165" i="14"/>
  <c r="BE167" i="14"/>
  <c r="BE169" i="14"/>
  <c r="BE171" i="14"/>
  <c r="BE172" i="14"/>
  <c r="E85" i="2"/>
  <c r="BE123" i="2"/>
  <c r="BE125" i="2"/>
  <c r="BE131" i="2"/>
  <c r="BE150" i="3"/>
  <c r="BE172" i="3"/>
  <c r="BE194" i="3"/>
  <c r="BE201" i="3"/>
  <c r="BE235" i="3"/>
  <c r="BE248" i="3"/>
  <c r="BE260" i="3"/>
  <c r="BE278" i="3"/>
  <c r="BE286" i="3"/>
  <c r="BE299" i="3"/>
  <c r="E120" i="3"/>
  <c r="BE152" i="3"/>
  <c r="BE165" i="3"/>
  <c r="BE191" i="3"/>
  <c r="BE272" i="3"/>
  <c r="BE275" i="3"/>
  <c r="BE291" i="3"/>
  <c r="BE328" i="3"/>
  <c r="BE334" i="3"/>
  <c r="BE150" i="4"/>
  <c r="BE159" i="4"/>
  <c r="BE169" i="4"/>
  <c r="BE194" i="4"/>
  <c r="BE260" i="4"/>
  <c r="BE280" i="4"/>
  <c r="BE282" i="4"/>
  <c r="BE284" i="4"/>
  <c r="BE333" i="4"/>
  <c r="BE338" i="4"/>
  <c r="BE139" i="5"/>
  <c r="BE143" i="5"/>
  <c r="BE160" i="5"/>
  <c r="BE273" i="5"/>
  <c r="BE297" i="5"/>
  <c r="BE299" i="5"/>
  <c r="BE318" i="5"/>
  <c r="BE331" i="5"/>
  <c r="BE333" i="5"/>
  <c r="BE355" i="5"/>
  <c r="BE357" i="5"/>
  <c r="BE363" i="5"/>
  <c r="BE181" i="6"/>
  <c r="BE202" i="6"/>
  <c r="BE248" i="6"/>
  <c r="BE296" i="6"/>
  <c r="BE298" i="6"/>
  <c r="BE303" i="6"/>
  <c r="BE310" i="6"/>
  <c r="J122" i="7"/>
  <c r="BE141" i="7"/>
  <c r="BE143" i="7"/>
  <c r="BE168" i="7"/>
  <c r="BE174" i="7"/>
  <c r="BE221" i="7"/>
  <c r="BE260" i="7"/>
  <c r="BE281" i="7"/>
  <c r="BE287" i="7"/>
  <c r="BE311" i="7"/>
  <c r="BE131" i="8"/>
  <c r="BE142" i="8"/>
  <c r="BE149" i="8"/>
  <c r="BE151" i="8"/>
  <c r="BE155" i="8"/>
  <c r="BE168" i="8"/>
  <c r="BE154" i="9"/>
  <c r="BE156" i="9"/>
  <c r="F125" i="10"/>
  <c r="BE168" i="10"/>
  <c r="E114" i="11"/>
  <c r="BE148" i="14"/>
  <c r="BE150" i="14"/>
  <c r="BE151" i="14"/>
  <c r="BE152" i="14"/>
  <c r="BE170" i="14"/>
  <c r="J89" i="2"/>
  <c r="F114" i="2"/>
  <c r="BE119" i="2"/>
  <c r="BE121" i="2"/>
  <c r="BE127" i="2"/>
  <c r="J93" i="3"/>
  <c r="F96" i="3"/>
  <c r="BE137" i="3"/>
  <c r="BE139" i="3"/>
  <c r="BE141" i="3"/>
  <c r="BE143" i="3"/>
  <c r="BE156" i="3"/>
  <c r="BE158" i="3"/>
  <c r="BE162" i="3"/>
  <c r="BE168" i="3"/>
  <c r="BE170" i="3"/>
  <c r="BE205" i="3"/>
  <c r="BE207" i="3"/>
  <c r="BE211" i="3"/>
  <c r="BE213" i="3"/>
  <c r="BE228" i="3"/>
  <c r="BE233" i="3"/>
  <c r="BE241" i="3"/>
  <c r="BE251" i="3"/>
  <c r="BE254" i="3"/>
  <c r="BE264" i="3"/>
  <c r="BE268" i="3"/>
  <c r="BE289" i="3"/>
  <c r="BE297" i="3"/>
  <c r="BE301" i="3"/>
  <c r="BE303" i="3"/>
  <c r="BE309" i="3"/>
  <c r="BE321" i="3"/>
  <c r="BE325" i="3"/>
  <c r="BE331" i="3"/>
  <c r="E85" i="4"/>
  <c r="J93" i="4"/>
  <c r="F96" i="4"/>
  <c r="BE148" i="4"/>
  <c r="BE155" i="4"/>
  <c r="BE163" i="4"/>
  <c r="BE192" i="4"/>
  <c r="BE199" i="4"/>
  <c r="BE201" i="4"/>
  <c r="BE207" i="4"/>
  <c r="BE222" i="4"/>
  <c r="BE224" i="4"/>
  <c r="BE229" i="4"/>
  <c r="BE236" i="4"/>
  <c r="BE249" i="4"/>
  <c r="BE307" i="4"/>
  <c r="BE310" i="4"/>
  <c r="BE326" i="4"/>
  <c r="BE330" i="4"/>
  <c r="BK248" i="4"/>
  <c r="J248" i="4" s="1"/>
  <c r="J104" i="4" s="1"/>
  <c r="BK255" i="4"/>
  <c r="J255" i="4" s="1"/>
  <c r="J105" i="4" s="1"/>
  <c r="E85" i="5"/>
  <c r="BE141" i="5"/>
  <c r="BE162" i="5"/>
  <c r="BE169" i="5"/>
  <c r="BE231" i="5"/>
  <c r="BE254" i="5"/>
  <c r="BE293" i="5"/>
  <c r="BE304" i="5"/>
  <c r="BE309" i="5"/>
  <c r="BE316" i="5"/>
  <c r="BE320" i="5"/>
  <c r="BE339" i="5"/>
  <c r="BE343" i="5"/>
  <c r="BE360" i="5"/>
  <c r="BK282" i="5"/>
  <c r="J282" i="5" s="1"/>
  <c r="J104" i="5" s="1"/>
  <c r="BE132" i="6"/>
  <c r="BE146" i="6"/>
  <c r="BE148" i="6"/>
  <c r="BE152" i="6"/>
  <c r="BE154" i="6"/>
  <c r="BE159" i="6"/>
  <c r="BE165" i="6"/>
  <c r="BE167" i="6"/>
  <c r="BE171" i="6"/>
  <c r="BE177" i="6"/>
  <c r="BE183" i="6"/>
  <c r="BE189" i="6"/>
  <c r="BE194" i="6"/>
  <c r="BE196" i="6"/>
  <c r="BE226" i="6"/>
  <c r="BE228" i="6"/>
  <c r="BE236" i="6"/>
  <c r="BE244" i="6"/>
  <c r="BE246" i="6"/>
  <c r="BE252" i="6"/>
  <c r="BE254" i="6"/>
  <c r="BE266" i="6"/>
  <c r="BE271" i="6"/>
  <c r="BE275" i="6"/>
  <c r="BE277" i="6"/>
  <c r="BK232" i="6"/>
  <c r="J232" i="6" s="1"/>
  <c r="J103" i="6" s="1"/>
  <c r="BK235" i="6"/>
  <c r="J235" i="6" s="1"/>
  <c r="J104" i="6" s="1"/>
  <c r="F125" i="7"/>
  <c r="BE139" i="7"/>
  <c r="BE149" i="7"/>
  <c r="BE153" i="7"/>
  <c r="BE155" i="7"/>
  <c r="BE189" i="7"/>
  <c r="BE191" i="7"/>
  <c r="BE204" i="7"/>
  <c r="BE231" i="7"/>
  <c r="BE249" i="7"/>
  <c r="BE262" i="7"/>
  <c r="BE290" i="7"/>
  <c r="BE294" i="7"/>
  <c r="BK238" i="7"/>
  <c r="J238" i="7" s="1"/>
  <c r="J101" i="7" s="1"/>
  <c r="F125" i="9"/>
  <c r="BE138" i="9"/>
  <c r="BE148" i="9"/>
  <c r="BE162" i="9"/>
  <c r="BE164" i="9"/>
  <c r="BE168" i="9"/>
  <c r="BE181" i="9"/>
  <c r="BK130" i="9"/>
  <c r="J130" i="9" s="1"/>
  <c r="J102" i="9" s="1"/>
  <c r="BE147" i="10"/>
  <c r="BE153" i="10"/>
  <c r="BE174" i="10"/>
  <c r="J93" i="11"/>
  <c r="BE145" i="11"/>
  <c r="BE147" i="11"/>
  <c r="BE151" i="11"/>
  <c r="BE155" i="11"/>
  <c r="BE160" i="11"/>
  <c r="BE171" i="11"/>
  <c r="E85" i="12"/>
  <c r="F96" i="12"/>
  <c r="BE131" i="12"/>
  <c r="BE139" i="12"/>
  <c r="BE179" i="12"/>
  <c r="BE125" i="13"/>
  <c r="J35" i="13" s="1"/>
  <c r="AV111" i="1" s="1"/>
  <c r="AT111" i="1" s="1"/>
  <c r="J91" i="14"/>
  <c r="F123" i="14"/>
  <c r="BE131" i="14"/>
  <c r="BE132" i="14"/>
  <c r="BE133" i="14"/>
  <c r="BE138" i="14"/>
  <c r="BE141" i="14"/>
  <c r="BE153" i="14"/>
  <c r="BE129" i="2"/>
  <c r="BE148" i="3"/>
  <c r="BE160" i="3"/>
  <c r="BE175" i="3"/>
  <c r="BE196" i="3"/>
  <c r="BE203" i="3"/>
  <c r="BE230" i="3"/>
  <c r="BE270" i="3"/>
  <c r="BE283" i="3"/>
  <c r="BE295" i="3"/>
  <c r="BE312" i="3"/>
  <c r="BK253" i="3"/>
  <c r="J253" i="3" s="1"/>
  <c r="J104" i="3" s="1"/>
  <c r="BE137" i="4"/>
  <c r="BE141" i="4"/>
  <c r="BE157" i="4"/>
  <c r="BE166" i="4"/>
  <c r="BE243" i="4"/>
  <c r="BE246" i="4"/>
  <c r="BE262" i="4"/>
  <c r="BE264" i="4"/>
  <c r="BE266" i="4"/>
  <c r="BE269" i="4"/>
  <c r="BE272" i="4"/>
  <c r="BE294" i="4"/>
  <c r="BE323" i="4"/>
  <c r="BE336" i="4"/>
  <c r="F96" i="5"/>
  <c r="BE150" i="5"/>
  <c r="BE157" i="5"/>
  <c r="BE176" i="5"/>
  <c r="BE179" i="5"/>
  <c r="BE224" i="5"/>
  <c r="BE226" i="5"/>
  <c r="BE229" i="5"/>
  <c r="BE235" i="5"/>
  <c r="BE237" i="5"/>
  <c r="BE280" i="5"/>
  <c r="BE283" i="5"/>
  <c r="BE289" i="5"/>
  <c r="BE349" i="5"/>
  <c r="BE352" i="5"/>
  <c r="E85" i="6"/>
  <c r="BE142" i="6"/>
  <c r="BE211" i="6"/>
  <c r="BE221" i="6"/>
  <c r="BE256" i="6"/>
  <c r="BE260" i="6"/>
  <c r="BE273" i="6"/>
  <c r="BE283" i="6"/>
  <c r="BE287" i="6"/>
  <c r="BE306" i="6"/>
  <c r="BE308" i="6"/>
  <c r="BE131" i="7"/>
  <c r="BE133" i="7"/>
  <c r="BE159" i="7"/>
  <c r="BE162" i="7"/>
  <c r="BE239" i="7"/>
  <c r="BE258" i="7"/>
  <c r="BE264" i="7"/>
  <c r="BE266" i="7"/>
  <c r="BE268" i="7"/>
  <c r="BE275" i="7"/>
  <c r="J93" i="9"/>
  <c r="E114" i="9"/>
  <c r="BE173" i="9"/>
  <c r="BE175" i="9"/>
  <c r="BE144" i="10"/>
  <c r="BE171" i="10"/>
  <c r="BK130" i="10"/>
  <c r="BE142" i="11"/>
  <c r="BE144" i="12"/>
  <c r="BE150" i="12"/>
  <c r="BE156" i="12"/>
  <c r="BE161" i="12"/>
  <c r="BE168" i="12"/>
  <c r="BE174" i="12"/>
  <c r="BK124" i="13"/>
  <c r="J124" i="13" s="1"/>
  <c r="J100" i="13" s="1"/>
  <c r="BE143" i="14"/>
  <c r="BE146" i="14"/>
  <c r="BE160" i="14"/>
  <c r="BE323" i="3"/>
  <c r="BE336" i="3"/>
  <c r="BE139" i="4"/>
  <c r="BE161" i="4"/>
  <c r="BE174" i="4"/>
  <c r="BE197" i="4"/>
  <c r="BE205" i="4"/>
  <c r="BE227" i="4"/>
  <c r="BE275" i="4"/>
  <c r="BE277" i="4"/>
  <c r="BE288" i="4"/>
  <c r="BE290" i="4"/>
  <c r="BE298" i="4"/>
  <c r="BE316" i="4"/>
  <c r="BE321" i="4"/>
  <c r="BE137" i="5"/>
  <c r="BE154" i="5"/>
  <c r="BE165" i="5"/>
  <c r="BE207" i="5"/>
  <c r="BE256" i="5"/>
  <c r="BE259" i="5"/>
  <c r="BE295" i="5"/>
  <c r="BE311" i="5"/>
  <c r="BE313" i="5"/>
  <c r="BE328" i="5"/>
  <c r="BE366" i="5"/>
  <c r="BE368" i="5"/>
  <c r="BK288" i="5"/>
  <c r="J288" i="5"/>
  <c r="J105" i="5" s="1"/>
  <c r="BE157" i="6"/>
  <c r="BE169" i="6"/>
  <c r="BE223" i="6"/>
  <c r="BE230" i="6"/>
  <c r="BE269" i="6"/>
  <c r="BE293" i="6"/>
  <c r="BE312" i="6"/>
  <c r="BE314" i="6"/>
  <c r="BE165" i="7"/>
  <c r="BE186" i="7"/>
  <c r="BE194" i="7"/>
  <c r="BE223" i="7"/>
  <c r="BE243" i="7"/>
  <c r="BE296" i="7"/>
  <c r="BE309" i="7"/>
  <c r="BE137" i="8"/>
  <c r="BE165" i="8"/>
  <c r="BE171" i="8"/>
  <c r="BK130" i="8"/>
  <c r="BE150" i="9"/>
  <c r="BE152" i="9"/>
  <c r="BE178" i="9"/>
  <c r="BE138" i="10"/>
  <c r="BE131" i="11"/>
  <c r="BE162" i="11"/>
  <c r="BE176" i="12"/>
  <c r="BE136" i="14"/>
  <c r="BE139" i="14"/>
  <c r="BE140" i="14"/>
  <c r="BE144" i="14"/>
  <c r="BE145" i="14"/>
  <c r="BE147" i="14"/>
  <c r="BE149" i="14"/>
  <c r="F40" i="4"/>
  <c r="BC99" i="1" s="1"/>
  <c r="F39" i="3"/>
  <c r="BB98" i="1" s="1"/>
  <c r="F38" i="7"/>
  <c r="BC103" i="1" s="1"/>
  <c r="F40" i="12"/>
  <c r="BC109" i="1" s="1"/>
  <c r="F36" i="6"/>
  <c r="BA102" i="1" s="1"/>
  <c r="F41" i="8"/>
  <c r="BD105" i="1" s="1"/>
  <c r="J34" i="2"/>
  <c r="AW95" i="1" s="1"/>
  <c r="F41" i="3"/>
  <c r="BD98" i="1" s="1"/>
  <c r="F38" i="6"/>
  <c r="BC102" i="1" s="1"/>
  <c r="F41" i="9"/>
  <c r="BD106" i="1" s="1"/>
  <c r="F39" i="10"/>
  <c r="BB107" i="1" s="1"/>
  <c r="F41" i="11"/>
  <c r="BD108" i="1" s="1"/>
  <c r="F35" i="2"/>
  <c r="BB95" i="1" s="1"/>
  <c r="F40" i="3"/>
  <c r="BC98" i="1" s="1"/>
  <c r="F38" i="5"/>
  <c r="BA101" i="1" s="1"/>
  <c r="BA100" i="1" s="1"/>
  <c r="AW100" i="1" s="1"/>
  <c r="F38" i="9"/>
  <c r="BA106" i="1" s="1"/>
  <c r="F38" i="11"/>
  <c r="BA108" i="1" s="1"/>
  <c r="F34" i="2"/>
  <c r="BA95" i="1" s="1"/>
  <c r="J36" i="6"/>
  <c r="AW102" i="1" s="1"/>
  <c r="F37" i="7"/>
  <c r="BB103" i="1" s="1"/>
  <c r="J38" i="9"/>
  <c r="AW106" i="1" s="1"/>
  <c r="J36" i="14"/>
  <c r="AW112" i="1" s="1"/>
  <c r="F41" i="5"/>
  <c r="BD101" i="1" s="1"/>
  <c r="BD100" i="1" s="1"/>
  <c r="F40" i="8"/>
  <c r="BC105" i="1" s="1"/>
  <c r="F40" i="9"/>
  <c r="BC106" i="1" s="1"/>
  <c r="F39" i="11"/>
  <c r="BB108" i="1" s="1"/>
  <c r="F38" i="3"/>
  <c r="BA98" i="1" s="1"/>
  <c r="F38" i="8"/>
  <c r="BA105" i="1" s="1"/>
  <c r="J38" i="11"/>
  <c r="AW108" i="1" s="1"/>
  <c r="J38" i="12"/>
  <c r="AW109" i="1" s="1"/>
  <c r="F38" i="14"/>
  <c r="BC112" i="1" s="1"/>
  <c r="BC110" i="1" s="1"/>
  <c r="AY110" i="1" s="1"/>
  <c r="F41" i="4"/>
  <c r="BD99" i="1" s="1"/>
  <c r="F39" i="7"/>
  <c r="BD103" i="1" s="1"/>
  <c r="F41" i="10"/>
  <c r="BD107" i="1" s="1"/>
  <c r="F37" i="2"/>
  <c r="BD95" i="1" s="1"/>
  <c r="F39" i="4"/>
  <c r="BB99" i="1" s="1"/>
  <c r="F36" i="14"/>
  <c r="BA112" i="1" s="1"/>
  <c r="J36" i="7"/>
  <c r="AW103" i="1" s="1"/>
  <c r="F39" i="5"/>
  <c r="BB101" i="1" s="1"/>
  <c r="BB100" i="1" s="1"/>
  <c r="AX100" i="1" s="1"/>
  <c r="J38" i="8"/>
  <c r="AW105" i="1" s="1"/>
  <c r="F36" i="2"/>
  <c r="BC95" i="1" s="1"/>
  <c r="F39" i="14"/>
  <c r="BD112" i="1" s="1"/>
  <c r="BD110" i="1" s="1"/>
  <c r="F40" i="10"/>
  <c r="BC107" i="1" s="1"/>
  <c r="F39" i="12"/>
  <c r="BB109" i="1" s="1"/>
  <c r="F40" i="5"/>
  <c r="BC101" i="1" s="1"/>
  <c r="BC100" i="1" s="1"/>
  <c r="AY100" i="1" s="1"/>
  <c r="F40" i="11"/>
  <c r="BC108" i="1" s="1"/>
  <c r="F37" i="14"/>
  <c r="BB112" i="1" s="1"/>
  <c r="BB110" i="1" s="1"/>
  <c r="AX110" i="1" s="1"/>
  <c r="F39" i="6"/>
  <c r="BD102" i="1" s="1"/>
  <c r="F38" i="12"/>
  <c r="BA109" i="1" s="1"/>
  <c r="F38" i="4"/>
  <c r="BA99" i="1" s="1"/>
  <c r="J38" i="5"/>
  <c r="AW101" i="1" s="1"/>
  <c r="F37" i="6"/>
  <c r="BB102" i="1" s="1"/>
  <c r="F38" i="10"/>
  <c r="BA107" i="1" s="1"/>
  <c r="J38" i="4"/>
  <c r="AW99" i="1" s="1"/>
  <c r="F39" i="8"/>
  <c r="BB105" i="1" s="1"/>
  <c r="F41" i="12"/>
  <c r="BD109" i="1" s="1"/>
  <c r="J38" i="3"/>
  <c r="AW98" i="1" s="1"/>
  <c r="F36" i="7"/>
  <c r="BA103" i="1" s="1"/>
  <c r="J38" i="10"/>
  <c r="AW107" i="1" s="1"/>
  <c r="F39" i="9"/>
  <c r="BB106" i="1" s="1"/>
  <c r="F36" i="13"/>
  <c r="BA111" i="1" s="1"/>
  <c r="AS96" i="1"/>
  <c r="AS94" i="1"/>
  <c r="P134" i="5" l="1"/>
  <c r="AU101" i="1" s="1"/>
  <c r="AU100" i="1" s="1"/>
  <c r="T135" i="3"/>
  <c r="T134" i="3" s="1"/>
  <c r="T129" i="6"/>
  <c r="R134" i="14"/>
  <c r="R129" i="9"/>
  <c r="R128" i="9" s="1"/>
  <c r="P135" i="3"/>
  <c r="P134" i="3" s="1"/>
  <c r="AU98" i="1" s="1"/>
  <c r="T129" i="11"/>
  <c r="T128" i="11" s="1"/>
  <c r="R129" i="10"/>
  <c r="R128" i="10" s="1"/>
  <c r="BK129" i="12"/>
  <c r="J129" i="12" s="1"/>
  <c r="J101" i="12" s="1"/>
  <c r="BK129" i="11"/>
  <c r="J129" i="11" s="1"/>
  <c r="J101" i="11" s="1"/>
  <c r="BK129" i="10"/>
  <c r="J129" i="10" s="1"/>
  <c r="J101" i="10" s="1"/>
  <c r="R126" i="14"/>
  <c r="T134" i="4"/>
  <c r="BK129" i="8"/>
  <c r="BK128" i="8" s="1"/>
  <c r="J128" i="8" s="1"/>
  <c r="J34" i="8" s="1"/>
  <c r="AG105" i="1" s="1"/>
  <c r="R135" i="5"/>
  <c r="R134" i="5" s="1"/>
  <c r="R129" i="7"/>
  <c r="R128" i="7" s="1"/>
  <c r="P129" i="7"/>
  <c r="P128" i="7" s="1"/>
  <c r="AU103" i="1" s="1"/>
  <c r="P130" i="6"/>
  <c r="P129" i="6" s="1"/>
  <c r="AU102" i="1" s="1"/>
  <c r="R130" i="6"/>
  <c r="R129" i="6"/>
  <c r="P126" i="14"/>
  <c r="AU112" i="1" s="1"/>
  <c r="AU110" i="1" s="1"/>
  <c r="T129" i="7"/>
  <c r="T128" i="7" s="1"/>
  <c r="T135" i="5"/>
  <c r="T134" i="5" s="1"/>
  <c r="P135" i="4"/>
  <c r="P134" i="4"/>
  <c r="AU99" i="1" s="1"/>
  <c r="T134" i="14"/>
  <c r="T126" i="14" s="1"/>
  <c r="R135" i="3"/>
  <c r="R134" i="3" s="1"/>
  <c r="R135" i="4"/>
  <c r="R134" i="4"/>
  <c r="BK334" i="4"/>
  <c r="J334" i="4" s="1"/>
  <c r="J109" i="4" s="1"/>
  <c r="BK130" i="6"/>
  <c r="J130" i="6" s="1"/>
  <c r="J99" i="6" s="1"/>
  <c r="J130" i="8"/>
  <c r="J102" i="8" s="1"/>
  <c r="J130" i="11"/>
  <c r="J102" i="11" s="1"/>
  <c r="J130" i="12"/>
  <c r="J102" i="12" s="1"/>
  <c r="BK123" i="13"/>
  <c r="BK122" i="13" s="1"/>
  <c r="J122" i="13" s="1"/>
  <c r="J98" i="13" s="1"/>
  <c r="J118" i="2"/>
  <c r="J97" i="2" s="1"/>
  <c r="J128" i="14"/>
  <c r="J100" i="14" s="1"/>
  <c r="J129" i="14"/>
  <c r="J101" i="14" s="1"/>
  <c r="BK134" i="14"/>
  <c r="J134" i="14" s="1"/>
  <c r="J102" i="14" s="1"/>
  <c r="BK135" i="3"/>
  <c r="J135" i="3" s="1"/>
  <c r="J101" i="3" s="1"/>
  <c r="BK135" i="5"/>
  <c r="J135" i="5" s="1"/>
  <c r="J101" i="5" s="1"/>
  <c r="J365" i="5"/>
  <c r="J110" i="5" s="1"/>
  <c r="BK129" i="9"/>
  <c r="J129" i="9" s="1"/>
  <c r="J101" i="9" s="1"/>
  <c r="BK332" i="3"/>
  <c r="J332" i="3" s="1"/>
  <c r="J109" i="3" s="1"/>
  <c r="BK304" i="6"/>
  <c r="J304" i="6" s="1"/>
  <c r="J106" i="6" s="1"/>
  <c r="J306" i="7"/>
  <c r="J106" i="7" s="1"/>
  <c r="BK135" i="4"/>
  <c r="J135" i="4" s="1"/>
  <c r="J101" i="4" s="1"/>
  <c r="J130" i="10"/>
  <c r="J102" i="10" s="1"/>
  <c r="BK129" i="7"/>
  <c r="J129" i="7" s="1"/>
  <c r="J99" i="7" s="1"/>
  <c r="F35" i="13"/>
  <c r="AZ111" i="1" s="1"/>
  <c r="J30" i="2"/>
  <c r="AG95" i="1" s="1"/>
  <c r="J37" i="4"/>
  <c r="AV99" i="1" s="1"/>
  <c r="AT99" i="1" s="1"/>
  <c r="J37" i="9"/>
  <c r="AV106" i="1" s="1"/>
  <c r="AT106" i="1" s="1"/>
  <c r="J35" i="14"/>
  <c r="AV112" i="1" s="1"/>
  <c r="AT112" i="1" s="1"/>
  <c r="J35" i="6"/>
  <c r="AV102" i="1" s="1"/>
  <c r="AT102" i="1" s="1"/>
  <c r="J37" i="8"/>
  <c r="AV105" i="1" s="1"/>
  <c r="AT105" i="1" s="1"/>
  <c r="J37" i="12"/>
  <c r="AV109" i="1" s="1"/>
  <c r="AT109" i="1" s="1"/>
  <c r="BA104" i="1"/>
  <c r="AW104" i="1" s="1"/>
  <c r="F35" i="14"/>
  <c r="AZ112" i="1" s="1"/>
  <c r="J35" i="7"/>
  <c r="AV103" i="1" s="1"/>
  <c r="AT103" i="1" s="1"/>
  <c r="J33" i="2"/>
  <c r="AV95" i="1" s="1"/>
  <c r="AT95" i="1" s="1"/>
  <c r="J37" i="3"/>
  <c r="AV98" i="1" s="1"/>
  <c r="AT98" i="1" s="1"/>
  <c r="J37" i="10"/>
  <c r="AV107" i="1" s="1"/>
  <c r="AT107" i="1" s="1"/>
  <c r="BA110" i="1"/>
  <c r="AW110" i="1" s="1"/>
  <c r="F37" i="5"/>
  <c r="AZ101" i="1" s="1"/>
  <c r="AZ100" i="1" s="1"/>
  <c r="AV100" i="1" s="1"/>
  <c r="AT100" i="1" s="1"/>
  <c r="F37" i="12"/>
  <c r="AZ109" i="1" s="1"/>
  <c r="F37" i="4"/>
  <c r="AZ99" i="1" s="1"/>
  <c r="F37" i="11"/>
  <c r="AZ108" i="1" s="1"/>
  <c r="BD104" i="1"/>
  <c r="F37" i="3"/>
  <c r="AZ98" i="1" s="1"/>
  <c r="J37" i="11"/>
  <c r="AV108" i="1" s="1"/>
  <c r="AT108" i="1" s="1"/>
  <c r="BC104" i="1"/>
  <c r="AY104" i="1" s="1"/>
  <c r="F35" i="7"/>
  <c r="AZ103" i="1" s="1"/>
  <c r="BD97" i="1"/>
  <c r="F35" i="6"/>
  <c r="AZ102" i="1" s="1"/>
  <c r="F37" i="8"/>
  <c r="AZ105" i="1" s="1"/>
  <c r="F37" i="10"/>
  <c r="AZ107" i="1" s="1"/>
  <c r="BB97" i="1"/>
  <c r="BC97" i="1"/>
  <c r="BB104" i="1"/>
  <c r="AX104" i="1" s="1"/>
  <c r="J37" i="5"/>
  <c r="AV101" i="1" s="1"/>
  <c r="AT101" i="1" s="1"/>
  <c r="F37" i="9"/>
  <c r="AZ106" i="1" s="1"/>
  <c r="BA97" i="1"/>
  <c r="AW97" i="1" s="1"/>
  <c r="AU104" i="1"/>
  <c r="F33" i="2"/>
  <c r="AZ95" i="1" s="1"/>
  <c r="AU97" i="1" l="1"/>
  <c r="BK128" i="10"/>
  <c r="J128" i="10" s="1"/>
  <c r="J100" i="10" s="1"/>
  <c r="BK128" i="12"/>
  <c r="J128" i="12" s="1"/>
  <c r="J34" i="12" s="1"/>
  <c r="AG109" i="1" s="1"/>
  <c r="AN109" i="1" s="1"/>
  <c r="BK128" i="11"/>
  <c r="J128" i="11" s="1"/>
  <c r="J100" i="11" s="1"/>
  <c r="BC96" i="1"/>
  <c r="AY96" i="1" s="1"/>
  <c r="BD96" i="1"/>
  <c r="BD94" i="1" s="1"/>
  <c r="W33" i="1" s="1"/>
  <c r="J129" i="8"/>
  <c r="J101" i="8" s="1"/>
  <c r="J100" i="8"/>
  <c r="J39" i="2"/>
  <c r="BK126" i="14"/>
  <c r="J126" i="14" s="1"/>
  <c r="J98" i="14" s="1"/>
  <c r="J123" i="13"/>
  <c r="J99" i="13" s="1"/>
  <c r="BK134" i="3"/>
  <c r="J134" i="3" s="1"/>
  <c r="J34" i="3" s="1"/>
  <c r="AG98" i="1" s="1"/>
  <c r="AN98" i="1" s="1"/>
  <c r="BK134" i="5"/>
  <c r="J134" i="5" s="1"/>
  <c r="J34" i="5" s="1"/>
  <c r="AG101" i="1" s="1"/>
  <c r="AG100" i="1" s="1"/>
  <c r="AN100" i="1" s="1"/>
  <c r="AN95" i="1"/>
  <c r="J43" i="8"/>
  <c r="BK128" i="9"/>
  <c r="J128" i="9" s="1"/>
  <c r="J100" i="9" s="1"/>
  <c r="BK134" i="4"/>
  <c r="J134" i="4" s="1"/>
  <c r="J100" i="4" s="1"/>
  <c r="BK129" i="6"/>
  <c r="J129" i="6" s="1"/>
  <c r="J98" i="6" s="1"/>
  <c r="BK128" i="7"/>
  <c r="J128" i="7" s="1"/>
  <c r="J32" i="7" s="1"/>
  <c r="AG103" i="1" s="1"/>
  <c r="AN103" i="1" s="1"/>
  <c r="AN105" i="1"/>
  <c r="AU96" i="1"/>
  <c r="AU94" i="1" s="1"/>
  <c r="BB96" i="1"/>
  <c r="AX96" i="1" s="1"/>
  <c r="AZ104" i="1"/>
  <c r="AV104" i="1" s="1"/>
  <c r="AT104" i="1" s="1"/>
  <c r="AZ110" i="1"/>
  <c r="AV110" i="1" s="1"/>
  <c r="AT110" i="1" s="1"/>
  <c r="J32" i="13"/>
  <c r="AG111" i="1" s="1"/>
  <c r="AN111" i="1" s="1"/>
  <c r="AX97" i="1"/>
  <c r="AZ97" i="1"/>
  <c r="J34" i="10"/>
  <c r="AG107" i="1" s="1"/>
  <c r="AN107" i="1" s="1"/>
  <c r="AY97" i="1"/>
  <c r="BA96" i="1"/>
  <c r="AW96" i="1" s="1"/>
  <c r="J34" i="11" l="1"/>
  <c r="AG108" i="1" s="1"/>
  <c r="AN108" i="1" s="1"/>
  <c r="J100" i="12"/>
  <c r="J43" i="12"/>
  <c r="BC94" i="1"/>
  <c r="AY94" i="1" s="1"/>
  <c r="AZ96" i="1"/>
  <c r="AV96" i="1" s="1"/>
  <c r="AT96" i="1" s="1"/>
  <c r="J100" i="3"/>
  <c r="J43" i="5"/>
  <c r="J100" i="5"/>
  <c r="J43" i="10"/>
  <c r="J43" i="3"/>
  <c r="J98" i="7"/>
  <c r="AN101" i="1"/>
  <c r="J41" i="7"/>
  <c r="J41" i="13"/>
  <c r="BB94" i="1"/>
  <c r="W31" i="1" s="1"/>
  <c r="BA94" i="1"/>
  <c r="AW94" i="1" s="1"/>
  <c r="AK30" i="1" s="1"/>
  <c r="J34" i="4"/>
  <c r="AG99" i="1" s="1"/>
  <c r="AN99" i="1" s="1"/>
  <c r="J32" i="6"/>
  <c r="AG102" i="1" s="1"/>
  <c r="AN102" i="1" s="1"/>
  <c r="J34" i="9"/>
  <c r="AG106" i="1" s="1"/>
  <c r="AN106" i="1" s="1"/>
  <c r="J32" i="14"/>
  <c r="AG112" i="1" s="1"/>
  <c r="AN112" i="1" s="1"/>
  <c r="AV97" i="1"/>
  <c r="AT97" i="1" s="1"/>
  <c r="J43" i="11" l="1"/>
  <c r="W32" i="1"/>
  <c r="AZ94" i="1"/>
  <c r="AV94" i="1" s="1"/>
  <c r="AK29" i="1" s="1"/>
  <c r="J43" i="9"/>
  <c r="J43" i="4"/>
  <c r="J41" i="6"/>
  <c r="J41" i="14"/>
  <c r="AG104" i="1"/>
  <c r="AN104" i="1" s="1"/>
  <c r="AG97" i="1"/>
  <c r="W30" i="1"/>
  <c r="AG110" i="1"/>
  <c r="AN110" i="1" s="1"/>
  <c r="AX94" i="1"/>
  <c r="W29" i="1" l="1"/>
  <c r="AG96" i="1"/>
  <c r="AN96" i="1" s="1"/>
  <c r="AT94" i="1"/>
  <c r="AN97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<sst xmlns="http://schemas.openxmlformats.org/spreadsheetml/2006/main" count="16796" uniqueCount="1504">
  <si>
    <t>Export Komplet</t>
  </si>
  <si>
    <t/>
  </si>
  <si>
    <t>2.0</t>
  </si>
  <si>
    <t>False</t>
  </si>
  <si>
    <t>{55fe8e43-8476-4aae-ae9b-b7797b5c394e}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</si>
  <si>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</si>
  <si>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</si>
  <si>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</si>
  <si>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</si>
  <si>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</si>
  <si>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</si>
  <si>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</si>
  <si>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</si>
  <si>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</si>
  <si>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DUIS20-03AN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</si>
  <si>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</si>
  <si>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</si>
  <si>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Třebíč, Karlovo náměstí, Rekonstrukce vodovodu a kanalizace - Akumulace dešťové vody</t>
  </si>
  <si>
    <t>KSO:</t>
  </si>
  <si>
    <t>CC-CZ:</t>
  </si>
  <si>
    <t>Místo:</t>
  </si>
  <si>
    <t>Třebíč</t>
  </si>
  <si>
    <t>Datum:</t>
  </si>
  <si>
    <t>Zadavatel:</t>
  </si>
  <si>
    <t>IČ:</t>
  </si>
  <si>
    <t>Vodovody a kanalizace Třebíč</t>
  </si>
  <si>
    <t>DIČ:</t>
  </si>
  <si>
    <t>Uchazeč:</t>
  </si>
  <si>
    <t>Vyplň údaj</t>
  </si>
  <si>
    <t>Projektant:</t>
  </si>
  <si>
    <t>DUIS s.r.o.</t>
  </si>
  <si>
    <t>True</t>
  </si>
  <si>
    <t>Zpracovatel:</t>
  </si>
  <si>
    <t>Z.Makovská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</si>
  <si>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</si>
  <si>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</si>
  <si>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</si>
  <si>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</si>
  <si>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</si>
  <si>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</si>
  <si>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</si>
  <si>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</si>
  <si>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</si>
  <si>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</si>
  <si>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</si>
  <si>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</si>
  <si>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</si>
  <si>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</si>
  <si>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</si>
  <si>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</si>
  <si>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</si>
  <si>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</si>
  <si>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</si>
  <si>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</si>
  <si>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</si>
  <si>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</si>
  <si>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</si>
  <si>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</si>
  <si>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</si>
  <si>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</si>
  <si>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</si>
  <si>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</si>
  <si>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</si>
  <si>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</si>
  <si>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</si>
  <si>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</si>
  <si>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</si>
  <si>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</si>
  <si>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</si>
  <si>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</si>
  <si>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</si>
  <si>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</si>
  <si>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</si>
  <si>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</si>
  <si>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</si>
  <si>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</si>
  <si>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</si>
  <si>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</si>
  <si>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</si>
  <si>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</si>
  <si>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VEDLEJŠÍ A OSTATNÍ ROZPOČTOVÉ NÁKLADY</t>
  </si>
  <si>
    <t>STA</t>
  </si>
  <si>
    <t>1</t>
  </si>
  <si>
    <t>{b0b3b47f-892a-458a-aa96-a0f6271da220}</t>
  </si>
  <si>
    <t>2</t>
  </si>
  <si>
    <t>3</t>
  </si>
  <si>
    <t>SO 03 Akumulace dešťové vody</t>
  </si>
  <si>
    <t>{79521f88-5329-4cf7-84f6-337d93e5d0c1}</t>
  </si>
  <si>
    <t>DSO 03.1 Dešťové kanalizační potrubí</t>
  </si>
  <si>
    <t>Soupis</t>
  </si>
  <si>
    <t>{50b80343-d801-4b75-869a-e77870dfcf2f}</t>
  </si>
  <si>
    <t>DSO 03.1.1 Stoka A-d</t>
  </si>
  <si>
    <t>{8939adde-a4b7-4ae9-827b-65964c6d6e99}</t>
  </si>
  <si>
    <t>DSO 03.1.2 Stoka A1-d</t>
  </si>
  <si>
    <t>{1939a715-cfdb-4acb-be7f-078f25fefc50}</t>
  </si>
  <si>
    <t>DSO 03.2 Dešťové kanalizační přípojky</t>
  </si>
  <si>
    <t>{23a22f5d-6983-4f5b-9992-0e7733bb64b3}</t>
  </si>
  <si>
    <t>DSO 03.2.1 Napojení na domovní kanalizační přípojky - Stoka A-d</t>
  </si>
  <si>
    <t>{4ba56618-fec4-4b3e-9099-f1055e3d3f51}</t>
  </si>
  <si>
    <t>DSO 03.3 Akumulační nádrž</t>
  </si>
  <si>
    <t>{f3270504-1e92-45c8-9154-7b1d793c0aa1}</t>
  </si>
  <si>
    <t>4</t>
  </si>
  <si>
    <t>DSO 03.4 Přípojka NN</t>
  </si>
  <si>
    <t>{7996330d-f3f5-4345-97f1-8500170467c9}</t>
  </si>
  <si>
    <t>5</t>
  </si>
  <si>
    <t>{cf3c6f0d-69f9-42c0-9200-622877f5512e}</t>
  </si>
  <si>
    <t>{08fd7d01-adde-4dda-a840-8f48dd2931ec}</t>
  </si>
  <si>
    <t>{44ddef6e-e7e7-4a17-b7b3-2155db1ad643}</t>
  </si>
  <si>
    <t>{7a831235-232d-4c1a-809f-0a134a41c143}</t>
  </si>
  <si>
    <t>{4fd15060-d4a2-4608-bcae-8cd5eb1d0c2e}</t>
  </si>
  <si>
    <t>{7716609f-eea5-4f59-8761-f347b8b2bc5a}</t>
  </si>
  <si>
    <t>PS 01 Provozní soubory</t>
  </si>
  <si>
    <t>{f9b82de6-6539-4546-a4f3-6accffe7cc7c}</t>
  </si>
  <si>
    <t>4.1</t>
  </si>
  <si>
    <t>PS 01.1 Akumulace dešťové vody-strojní část</t>
  </si>
  <si>
    <t>{647ef46a-f0b9-46a1-9ba3-66542c38710b}</t>
  </si>
  <si>
    <t>4.2</t>
  </si>
  <si>
    <t>PS 01.2 Akumulace dešťové vody-elektrotechnická část</t>
  </si>
  <si>
    <t>{d3f6f2d7-3994-4512-8673-dac9c3366029}</t>
  </si>
  <si>
    <t>KRYCÍ LIST SOUPISU PRACÍ</t>
  </si>
  <si>
    <t>Objekt:</t>
  </si>
  <si>
    <t>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</si>
  <si>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</si>
  <si>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</si>
  <si>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</si>
  <si>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</si>
  <si>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</si>
  <si>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</si>
  <si>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</si>
  <si>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</si>
  <si>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</si>
  <si>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</si>
  <si>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</si>
  <si>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</si>
  <si>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</si>
  <si>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</si>
  <si>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</si>
  <si>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</si>
  <si>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</si>
  <si>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</si>
  <si>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</si>
  <si>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</si>
  <si>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</si>
  <si>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ROZPOCET</t>
  </si>
  <si>
    <t>K</t>
  </si>
  <si>
    <t>Vytýčení stavby</t>
  </si>
  <si>
    <t>paušál</t>
  </si>
  <si>
    <t>1024</t>
  </si>
  <si>
    <t>-584230854</t>
  </si>
  <si>
    <t>VV</t>
  </si>
  <si>
    <t>Dopravní značení</t>
  </si>
  <si>
    <t>1921726616</t>
  </si>
  <si>
    <t>Upřesnění dokumentace pro provádění stavby</t>
  </si>
  <si>
    <t>1359796915</t>
  </si>
  <si>
    <t>Dokumentace zajišťovaná zhotovitelem stavby</t>
  </si>
  <si>
    <t>1916859319</t>
  </si>
  <si>
    <t>6</t>
  </si>
  <si>
    <t>Postup výstavby a provizoria zajišťující provoz vodovodů a kanalizací</t>
  </si>
  <si>
    <t>-447236025</t>
  </si>
  <si>
    <t>7</t>
  </si>
  <si>
    <t>Zaškolení obsluhy+komplexní zkoušky</t>
  </si>
  <si>
    <t>839845840</t>
  </si>
  <si>
    <t>8</t>
  </si>
  <si>
    <t>Dokumentace skutečného provedení SO 03</t>
  </si>
  <si>
    <t>-1830352862</t>
  </si>
  <si>
    <t>9</t>
  </si>
  <si>
    <t>10</t>
  </si>
  <si>
    <t>betonový_odpad</t>
  </si>
  <si>
    <t>64,882</t>
  </si>
  <si>
    <t>bourané_konstrukce</t>
  </si>
  <si>
    <t>-141,789</t>
  </si>
  <si>
    <t>délka_DN300</t>
  </si>
  <si>
    <t>192,65</t>
  </si>
  <si>
    <t>drenáž</t>
  </si>
  <si>
    <t>konstrukce_3</t>
  </si>
  <si>
    <t>18,08</t>
  </si>
  <si>
    <t>konstrukce_3_S</t>
  </si>
  <si>
    <t>12,94</t>
  </si>
  <si>
    <t>konstrukce_4</t>
  </si>
  <si>
    <t>7,03</t>
  </si>
  <si>
    <t>3 - SO 03 Akumulace dešťové vody</t>
  </si>
  <si>
    <t>konstrukce_4_S</t>
  </si>
  <si>
    <t>216,88</t>
  </si>
  <si>
    <t>Soupis:</t>
  </si>
  <si>
    <t>konstrukce_5_S</t>
  </si>
  <si>
    <t>2,17</t>
  </si>
  <si>
    <t>1 - DSO 03.1 Dešťové kanalizační potrubí</t>
  </si>
  <si>
    <t>konstrukce_6</t>
  </si>
  <si>
    <t>209,25</t>
  </si>
  <si>
    <t>Úroveň 3:</t>
  </si>
  <si>
    <t>kříření_kabely</t>
  </si>
  <si>
    <t>křížení_kabely</t>
  </si>
  <si>
    <t>14,64</t>
  </si>
  <si>
    <t>1 - DSO 03.1.1 Stoka A-d</t>
  </si>
  <si>
    <t>nezpevněný_terén</t>
  </si>
  <si>
    <t>3,04</t>
  </si>
  <si>
    <t>obrubniky</t>
  </si>
  <si>
    <t>obrubníky</t>
  </si>
  <si>
    <t>8,16</t>
  </si>
  <si>
    <t>obsyp</t>
  </si>
  <si>
    <t>129,759</t>
  </si>
  <si>
    <t>odpad_kamenivo</t>
  </si>
  <si>
    <t>103,561</t>
  </si>
  <si>
    <t>pažení</t>
  </si>
  <si>
    <t>922,794</t>
  </si>
  <si>
    <t>suť_z_konstr</t>
  </si>
  <si>
    <t>vybourané_hmoty</t>
  </si>
  <si>
    <t>75,826</t>
  </si>
  <si>
    <t>výkop</t>
  </si>
  <si>
    <t>448,984</t>
  </si>
  <si>
    <t>zásyp</t>
  </si>
  <si>
    <t>320,672</t>
  </si>
  <si>
    <t>zásyp_chodníky</t>
  </si>
  <si>
    <t>9,619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</si>
  <si>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</si>
  <si>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</si>
  <si>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</si>
  <si>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</si>
  <si>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</si>
  <si>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</si>
  <si>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</si>
  <si>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</si>
  <si>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</si>
  <si>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</si>
  <si>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</si>
  <si>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</si>
  <si>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</si>
  <si>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100 R001</t>
  </si>
  <si>
    <t xml:space="preserve">Čerpání vody podzemní, včetně zajištění potřebného počtu provozních a záložních čerpadel, zřízení potrubí DN 100  ,zajištění povolení k vypouštění, potřebné obsluhy a pohotovostní služby, poplatek za energii a poplatek za čerpání podzemní vody._x000D_
</t>
  </si>
  <si>
    <t>840205492</t>
  </si>
  <si>
    <t xml:space="preserve"> 1</t>
  </si>
  <si>
    <t>101R02</t>
  </si>
  <si>
    <t>kus</t>
  </si>
  <si>
    <t>1713275664</t>
  </si>
  <si>
    <t>101R03</t>
  </si>
  <si>
    <t>1504131476</t>
  </si>
  <si>
    <t>" na stoce OVI" 1</t>
  </si>
  <si>
    <t>101R04</t>
  </si>
  <si>
    <t>sada</t>
  </si>
  <si>
    <t>-353296188</t>
  </si>
  <si>
    <t>"10 ks truhlíků na vegetaci"</t>
  </si>
  <si>
    <t>"odpadkové koše"</t>
  </si>
  <si>
    <t xml:space="preserve">"trhové stánky a pod" </t>
  </si>
  <si>
    <t>101R06</t>
  </si>
  <si>
    <t>Vykácení  keřů, vč. odstranění kořenů. Součástí prací je odvoz a likvidace dřevní hmoty a   zajištění nebytných povolení .</t>
  </si>
  <si>
    <t>m2</t>
  </si>
  <si>
    <t>-1983241660</t>
  </si>
  <si>
    <t>34,0</t>
  </si>
  <si>
    <t>113106111</t>
  </si>
  <si>
    <t>Rozebrání dlažeb komunikací pro pěší z mozaiky</t>
  </si>
  <si>
    <t>CS ÚRS 2020 01</t>
  </si>
  <si>
    <t>-1313582801</t>
  </si>
  <si>
    <t>113106521</t>
  </si>
  <si>
    <t>Rozebrání dlažeb vozovek pl přes 200 m2 z drobných kostek s ložem z kameniva</t>
  </si>
  <si>
    <t>-1350494917</t>
  </si>
  <si>
    <t>Součet</t>
  </si>
  <si>
    <t>113107222</t>
  </si>
  <si>
    <t>Odstranění podkladu pl přes 200 m2 z kameniva drceného tl 200 mm</t>
  </si>
  <si>
    <t>-1692688884</t>
  </si>
  <si>
    <t>113107223</t>
  </si>
  <si>
    <t>Odstranění podkladu pl přes 200 m2 z kameniva drceného tl 300 mm</t>
  </si>
  <si>
    <t>1469813678</t>
  </si>
  <si>
    <t>113107224</t>
  </si>
  <si>
    <t>Odstranění podkladu pl přes 200 m2 z kameniva drceného tl 400 mm</t>
  </si>
  <si>
    <t>-227519013</t>
  </si>
  <si>
    <t>11</t>
  </si>
  <si>
    <t>113202111</t>
  </si>
  <si>
    <t>Vytrhání obrub krajníků obrubníků stojatých</t>
  </si>
  <si>
    <t>m</t>
  </si>
  <si>
    <t>-631399260</t>
  </si>
  <si>
    <t>2,72+5,44</t>
  </si>
  <si>
    <t>12</t>
  </si>
  <si>
    <t>119001401</t>
  </si>
  <si>
    <t>Dočasné zajištění potrubí ocelového nebo litinového DN do 200</t>
  </si>
  <si>
    <t>-1383387934</t>
  </si>
  <si>
    <t>"vodovod DN do 100"  1,22*2</t>
  </si>
  <si>
    <t>13</t>
  </si>
  <si>
    <t>119001421</t>
  </si>
  <si>
    <t>Dočasné zajištění kabelů a kabelových tratí ze 3 volně ložených kabelů</t>
  </si>
  <si>
    <t>99258858</t>
  </si>
  <si>
    <t>1,22*12</t>
  </si>
  <si>
    <t>14</t>
  </si>
  <si>
    <t>121151103</t>
  </si>
  <si>
    <t>Sejmutí ornice plochy do 100 m2 tl vrstvy do 200 mm strojně</t>
  </si>
  <si>
    <t>-685858041</t>
  </si>
  <si>
    <t>130001101</t>
  </si>
  <si>
    <t>Příplatek za ztížení vykopávky v blízkosti podzemního vedení</t>
  </si>
  <si>
    <t>m3</t>
  </si>
  <si>
    <t>1519644499</t>
  </si>
  <si>
    <t>" v křížení"</t>
  </si>
  <si>
    <t>1,22*2,0*2,0*13</t>
  </si>
  <si>
    <t>16</t>
  </si>
  <si>
    <t>132254205</t>
  </si>
  <si>
    <t>Hloubení zapažených rýh š do 2000 mm v hornině třídy těžitelnosti I, skupiny 3 objem do 1000 m3</t>
  </si>
  <si>
    <t>1168257196</t>
  </si>
  <si>
    <t>"výkop pro stoku"</t>
  </si>
  <si>
    <t>délka_DN300*1,22*(3,27+1,52)/2</t>
  </si>
  <si>
    <t>" prohloubení pro šachty" 1,22*1,22*0,25*5</t>
  </si>
  <si>
    <t>" prohloubení pro drenáž" drenáž*(0,3+0,6)/2*0,3</t>
  </si>
  <si>
    <t>Mezisoučet</t>
  </si>
  <si>
    <t>"odpočet bouraných povrchů  "</t>
  </si>
  <si>
    <t>-konstrukce_3_S*0,52</t>
  </si>
  <si>
    <t>-konstrukce_4_S*0,42</t>
  </si>
  <si>
    <t>-konstrukce_5_S*0,26</t>
  </si>
  <si>
    <t>-nezpevněný_terén*0,1</t>
  </si>
  <si>
    <t>"odpočet bouraných  konstrukcí ve výkopu "</t>
  </si>
  <si>
    <t>" bourání podkladního betonu potrubí DN 150 - předpoklad"-0,122*délka_DN300</t>
  </si>
  <si>
    <t>" bourání betonového  potrubí DN 150 - předpoklad"-3,14*0,18*0,18*délka_DN300</t>
  </si>
  <si>
    <t>17</t>
  </si>
  <si>
    <t>151101102</t>
  </si>
  <si>
    <t>Zřízení příložného pažení a rozepření stěn rýh hl do 4 m</t>
  </si>
  <si>
    <t>1004971560</t>
  </si>
  <si>
    <t>délka_DN300*(3,27+1,52)/2*2</t>
  </si>
  <si>
    <t>18</t>
  </si>
  <si>
    <t>151101112</t>
  </si>
  <si>
    <t>Odstranění příložného pažení a rozepření stěn rýh hl do 4 m</t>
  </si>
  <si>
    <t>-1208067340</t>
  </si>
  <si>
    <t>19</t>
  </si>
  <si>
    <t>162551108</t>
  </si>
  <si>
    <t xml:space="preserve">Vodorovné přemístění do 3000 m výkopku/sypaniny z horniny třídy těžitelnosti I, skupiny 1 až 3   </t>
  </si>
  <si>
    <t>1909306195</t>
  </si>
  <si>
    <t>" přemístění zasypového materiálu z meziskládky"</t>
  </si>
  <si>
    <t>" odvoz ornice na meziskládku" nezpevněný_terén*0,1</t>
  </si>
  <si>
    <t>20</t>
  </si>
  <si>
    <t>162751117</t>
  </si>
  <si>
    <t>Vodorovné přemístění do 10000 m výkopku/sypaniny z horniny třídy těžitelnosti I, skupiny 1 až 3</t>
  </si>
  <si>
    <t>1593420628</t>
  </si>
  <si>
    <t>162752119</t>
  </si>
  <si>
    <t>Příplatek k vodorovnému přemístění výkopku/sypaniny z horniny třídy těžitelnosti I, skupiny 1 až 3 ZKD 1000 m přes 10000 m</t>
  </si>
  <si>
    <t>899738998</t>
  </si>
  <si>
    <t>"odvoz do 60 km - příplatek 50x" výkop*50</t>
  </si>
  <si>
    <t>22</t>
  </si>
  <si>
    <t xml:space="preserve">167151101 </t>
  </si>
  <si>
    <t xml:space="preserve">Nakládání výkopku z hornin třídy těžitelnosti I, skupiny 1 až 3 do 100 m3   </t>
  </si>
  <si>
    <t>-251693833</t>
  </si>
  <si>
    <t>23</t>
  </si>
  <si>
    <t>171201201</t>
  </si>
  <si>
    <t>Uložení sypaniny na skládky</t>
  </si>
  <si>
    <t>-151901367</t>
  </si>
  <si>
    <t xml:space="preserve"> nezpevněný_terén*0,1</t>
  </si>
  <si>
    <t>24</t>
  </si>
  <si>
    <t>171201221</t>
  </si>
  <si>
    <t>Poplatek za uložení na skládce (skládkovné) zeminy a kamení kód odpadu 17 05 04</t>
  </si>
  <si>
    <t>t</t>
  </si>
  <si>
    <t>1314628592</t>
  </si>
  <si>
    <t>výkop*1,6</t>
  </si>
  <si>
    <t>25</t>
  </si>
  <si>
    <t>174101101</t>
  </si>
  <si>
    <t>Zásyp jam, šachet rýh nebo kolem objektů sypaninou se zhutněním</t>
  </si>
  <si>
    <t>1967360618</t>
  </si>
  <si>
    <t>"přípočet kubatury bouraných konstrukcí ve výkopu" -bourané_konstrukce</t>
  </si>
  <si>
    <t xml:space="preserve">" odpočet kubatury závazné části" </t>
  </si>
  <si>
    <t>-délka_DN300*1,22*0,71</t>
  </si>
  <si>
    <t>" odpočet šachet" -3,14*0,32*0,32*(3,48+3,71+3,36+2,76+1,77)</t>
  </si>
  <si>
    <t>"vytlačená kubatura provizorní zasyp komunikací"</t>
  </si>
  <si>
    <t>-konstrukce_3*0,56</t>
  </si>
  <si>
    <t>-konstrukce_4*0,35</t>
  </si>
  <si>
    <t>-konstrukce_6*0,41</t>
  </si>
  <si>
    <t>-zásyp_chodníky</t>
  </si>
  <si>
    <t>zásyp_štěrkopísek</t>
  </si>
  <si>
    <t xml:space="preserve">"zásyp v chodnících materiál z vybouraných vrstev komunikací z meziskládky" </t>
  </si>
  <si>
    <t>"zásyp  celkem/plocha celkem* plocha chodníků" 320,672/(konstrukce_3+konstrukce_4+konstrukce_6)*konstrukce_4</t>
  </si>
  <si>
    <t>26</t>
  </si>
  <si>
    <t>M</t>
  </si>
  <si>
    <t>58337344</t>
  </si>
  <si>
    <t>štěrkopísek frakce 0/32</t>
  </si>
  <si>
    <t>623708060</t>
  </si>
  <si>
    <t>"zásyp v komunikaci náhradní materiál  - ztratné na zhutnění 15 % "zásyp_štěrkopísek*1,15*1,75</t>
  </si>
  <si>
    <t>27</t>
  </si>
  <si>
    <t>175151101</t>
  </si>
  <si>
    <t>Obsypání potrubí strojně sypaninou bez prohození, uloženou do 3 m</t>
  </si>
  <si>
    <t>-584415881</t>
  </si>
  <si>
    <t>délka_DN300*(1,22*0,61-3,14*0,15*0,15)</t>
  </si>
  <si>
    <t>28</t>
  </si>
  <si>
    <t>58337331</t>
  </si>
  <si>
    <t>štěrkopísek frakce 0/22</t>
  </si>
  <si>
    <t>1784716073</t>
  </si>
  <si>
    <t>"ztratné 15%" obsyp*1,7*1,15</t>
  </si>
  <si>
    <t>29</t>
  </si>
  <si>
    <t>181102302</t>
  </si>
  <si>
    <t>Úprava pláně v zářezech se zhutněním</t>
  </si>
  <si>
    <t>648217926</t>
  </si>
  <si>
    <t>"úprava pláně pro provizorní zásyp pro nové komunikace"</t>
  </si>
  <si>
    <t>"konstrukce 3 -vedlejší komunikace - tl. zásypu 56 cm"10,15+7,93</t>
  </si>
  <si>
    <t>"konstrukce 4 -plochy chodníků a pochozích ploch - tl. zásypu 35 cm"4,1+2,93</t>
  </si>
  <si>
    <t>"konstrukce 6 -pochozí plocha - tl. zásypu 41 cm" 209,25</t>
  </si>
  <si>
    <t>30</t>
  </si>
  <si>
    <t>181R</t>
  </si>
  <si>
    <t>Plochy bouraných komunikací - neoceňovat , slouží pro stanovení figur pro  vypracování výkazu výměr</t>
  </si>
  <si>
    <t>-571520394</t>
  </si>
  <si>
    <t>"konstrukce 3 - dlážděné vozovky- tl. bourané konstrukce 52 cm"12,94</t>
  </si>
  <si>
    <t>"konstrukce 4 - dlážděné parkoviště- tl. bourané konstrukce 42 cm" 8,89+207,99</t>
  </si>
  <si>
    <t>"konstrukce 5 - chodníky z mozaiky- tl. bourané konstrukce 26 cm" 2,17</t>
  </si>
  <si>
    <t>"nezpevněný terén" 3,04</t>
  </si>
  <si>
    <t>Zakládání</t>
  </si>
  <si>
    <t>31</t>
  </si>
  <si>
    <t>212752101</t>
  </si>
  <si>
    <t>Trativod z drenážních trubek korugovaných PE-HD SN 4 perforace 360° včetně lože otevřený výkop DN 100 pro liniové stavby</t>
  </si>
  <si>
    <t>-325960365</t>
  </si>
  <si>
    <t>32</t>
  </si>
  <si>
    <t>21275R</t>
  </si>
  <si>
    <t>Zaslepení drenážního systému</t>
  </si>
  <si>
    <t>-21198456</t>
  </si>
  <si>
    <t>Svislé a kompletní konstrukce</t>
  </si>
  <si>
    <t>33</t>
  </si>
  <si>
    <t>358315114</t>
  </si>
  <si>
    <t>Bourání stoky kompletní nebo otvorů z prostého betonu plochy do 4 m2</t>
  </si>
  <si>
    <t>1455107611</t>
  </si>
  <si>
    <t>"bourací práce upřesnit dle skutečnosti  - předběžně je započtena stejná délka jako nové vedení"</t>
  </si>
  <si>
    <t>" bourání podkladního betonu potrubí DN 150 - předpoklad"0,122*délka_DN300</t>
  </si>
  <si>
    <t>" bourání betonového  potrubí DN 150 - předpoklad"3,14*0,33*0,03*délka_DN300</t>
  </si>
  <si>
    <t>Vodorovné konstrukce</t>
  </si>
  <si>
    <t>34</t>
  </si>
  <si>
    <t>451573111</t>
  </si>
  <si>
    <t>Lože pod potrubí otevřený výkop ze štěrkopísku</t>
  </si>
  <si>
    <t>-1511535022</t>
  </si>
  <si>
    <t>(délka_DN300-0,6*5)*1,22*0,1</t>
  </si>
  <si>
    <t>" lože šachet" 1,22*1,22*0,15*5</t>
  </si>
  <si>
    <t>podsyp_ŠP</t>
  </si>
  <si>
    <t>35</t>
  </si>
  <si>
    <t>452311171</t>
  </si>
  <si>
    <t>Podkladní desky z betonu prostého tř. C 30/37 otevřený výkop</t>
  </si>
  <si>
    <t>651650416</t>
  </si>
  <si>
    <t xml:space="preserve">" upřesnění betonu C30/37 XA1" </t>
  </si>
  <si>
    <t>" podkladní beton šachet" 1,22*1,22*0,2*2</t>
  </si>
  <si>
    <t>Komunikace</t>
  </si>
  <si>
    <t>36</t>
  </si>
  <si>
    <t>5PC3</t>
  </si>
  <si>
    <t>Provizorní oprava komunikace konstrukce 3  -  (skladba tl. 56 cm: hutněný štěrk fr. 16-32 mm tl.41 cm+asfaltový recyklát (prosívka) tl.15 cm), vč. likvidace provizorní opravy ( odtěžení , odvoz, uložení vč. poplatků).</t>
  </si>
  <si>
    <t>-1005279723</t>
  </si>
  <si>
    <t>37</t>
  </si>
  <si>
    <t>5PC4</t>
  </si>
  <si>
    <t>Provizorní oprava komunikace konstrukce 4  -  (skladba tl. 35 cm: hutněný štěrk fr. 16-32 mm tl.20 cm+asfaltový recyklát (prosívka) tl.15 cm), vč. likvidace provizorní opravy ( odtěžení , odvoz, uložení vč. poplatků).</t>
  </si>
  <si>
    <t>-1113918046</t>
  </si>
  <si>
    <t>38</t>
  </si>
  <si>
    <t>5PC6</t>
  </si>
  <si>
    <t>Provizorní oprava komunikace konstrukce 6  -  (skladba tl. 41 cm: hutněný štěrk fr. 16-32 mm tl.26 cm+asfaltový recyklát (prosívka) tl.15 cm), vč. likvidace provizorní opravy ( odtěžení , odvoz, uložení vč. poplatků).</t>
  </si>
  <si>
    <t>-31632873</t>
  </si>
  <si>
    <t>Trubní vedení</t>
  </si>
  <si>
    <t>39</t>
  </si>
  <si>
    <t>871313R</t>
  </si>
  <si>
    <t>D+M kanalizačního potrubí plastového DN 300 , vč. těsnění, potřebných tvarovek a přesunu hmot.</t>
  </si>
  <si>
    <t>74376661</t>
  </si>
  <si>
    <t>" Výpis tvarovek viz TZ"</t>
  </si>
  <si>
    <t>40</t>
  </si>
  <si>
    <t>877R</t>
  </si>
  <si>
    <t>D+M kompletní konstrukce plastové šachty DN 630 mm vč. poklopu D400 s přesunem hmot.</t>
  </si>
  <si>
    <t>-874303337</t>
  </si>
  <si>
    <t>" hl šachty  1,5 až 2,0 m" 1</t>
  </si>
  <si>
    <t>" hl šachty  2,5 až 3,0 m" 1</t>
  </si>
  <si>
    <t>" hl šachty  3,5 až 4,0 m" 3</t>
  </si>
  <si>
    <t>41</t>
  </si>
  <si>
    <t>892381111</t>
  </si>
  <si>
    <t>Tlaková zkouška vodou potrubí DN 250, DN 300 nebo 350</t>
  </si>
  <si>
    <t>-393397288</t>
  </si>
  <si>
    <t>"délka DN 300"192,65</t>
  </si>
  <si>
    <t>42</t>
  </si>
  <si>
    <t>892372111</t>
  </si>
  <si>
    <t>Zabezpečení konců potrubí DN do 300 při tlakových zkouškách vodou</t>
  </si>
  <si>
    <t>1762581850</t>
  </si>
  <si>
    <t>Ostatní konstrukce a práce, bourání</t>
  </si>
  <si>
    <t>43</t>
  </si>
  <si>
    <t>979024443</t>
  </si>
  <si>
    <t>Očištění vybouraných obrubníků a krajníků silničních</t>
  </si>
  <si>
    <t>1893389437</t>
  </si>
  <si>
    <t>44</t>
  </si>
  <si>
    <t>979071121</t>
  </si>
  <si>
    <t>Očištění dlažebních kostek drobných s původním spárováním kamenivem těženým</t>
  </si>
  <si>
    <t>-2085943676</t>
  </si>
  <si>
    <t>45</t>
  </si>
  <si>
    <t>979071131</t>
  </si>
  <si>
    <t>Očištění dlažebních kostek mozaikových kamenivem těženým nebo MV</t>
  </si>
  <si>
    <t>-305502096</t>
  </si>
  <si>
    <t>46</t>
  </si>
  <si>
    <t>99701311R</t>
  </si>
  <si>
    <t>Svislá doprava suti a vybouraných hmot s použitím mechanizace</t>
  </si>
  <si>
    <t>-657566856</t>
  </si>
  <si>
    <t>47</t>
  </si>
  <si>
    <t>997013501</t>
  </si>
  <si>
    <t>Odvoz suti a vybouraných hmot na skládku nebo meziskládku do 1 km se složením</t>
  </si>
  <si>
    <t>1962737181</t>
  </si>
  <si>
    <t>"vybouraná kanalizace a šachty "64,882</t>
  </si>
  <si>
    <t>48</t>
  </si>
  <si>
    <t>997013509</t>
  </si>
  <si>
    <t>Příplatek k odvozu suti a vybouraných hmot na skládku ZKD 1 km přes 1 km</t>
  </si>
  <si>
    <t>-1819912666</t>
  </si>
  <si>
    <t>"odvoz do 60 km - příplatek 59x"  suť_z_konstr*59</t>
  </si>
  <si>
    <t>49</t>
  </si>
  <si>
    <t>997221551</t>
  </si>
  <si>
    <t>Vodorovná doprava suti ze sypkých materiálů do 1 km</t>
  </si>
  <si>
    <t>437080336</t>
  </si>
  <si>
    <t>"suť celkem" 244,269</t>
  </si>
  <si>
    <t>-betonový_odpad</t>
  </si>
  <si>
    <t>-vybourané_hmoty</t>
  </si>
  <si>
    <t>suť_sypká</t>
  </si>
  <si>
    <t>50</t>
  </si>
  <si>
    <t>997221559</t>
  </si>
  <si>
    <t>Příplatek ZKD 1 km u vodorovné dopravy suti ze sypkých materiálů</t>
  </si>
  <si>
    <t>-1024521417</t>
  </si>
  <si>
    <t xml:space="preserve">"odvoz kameniva na meziskládku dop 3 km - příplatek 2x" </t>
  </si>
  <si>
    <t>odpad_kamenivo*2</t>
  </si>
  <si>
    <t>51</t>
  </si>
  <si>
    <t>997221571</t>
  </si>
  <si>
    <t>Vodorovná doprava vybouraných hmot do 1 km</t>
  </si>
  <si>
    <t>-1011202751</t>
  </si>
  <si>
    <t>obrubniky*0,205</t>
  </si>
  <si>
    <t>konstrukce_5_S*0,281</t>
  </si>
  <si>
    <t>konstrukce_3_S*0,320</t>
  </si>
  <si>
    <t>konstrukce_4_S*0,320</t>
  </si>
  <si>
    <t>52</t>
  </si>
  <si>
    <t>997221579</t>
  </si>
  <si>
    <t>Příplatek ZKD 1 km u vodorovné dopravy vybouraných hmot</t>
  </si>
  <si>
    <t>1032556148</t>
  </si>
  <si>
    <t>"odvoz na meziskládku do 3 km - příplatek 2x"</t>
  </si>
  <si>
    <t>vybourané_hmoty*2</t>
  </si>
  <si>
    <t>53</t>
  </si>
  <si>
    <t>997221611</t>
  </si>
  <si>
    <t>Nakládání suti na dopravní prostředky pro vodorovnou dopravu</t>
  </si>
  <si>
    <t>385138098</t>
  </si>
  <si>
    <t>54</t>
  </si>
  <si>
    <t>997221612</t>
  </si>
  <si>
    <t>Nakládání vybouraných hmot na dopravní prostředky pro vodorovnou dopravu</t>
  </si>
  <si>
    <t>-660805035</t>
  </si>
  <si>
    <t>55</t>
  </si>
  <si>
    <t>997221861</t>
  </si>
  <si>
    <t>Poplatek za uložení odpadu na recyklační skládce ( skládkovné) z prostého betonu pod kódem 17 01 01</t>
  </si>
  <si>
    <t>1100865925</t>
  </si>
  <si>
    <t>56</t>
  </si>
  <si>
    <t>997R</t>
  </si>
  <si>
    <t>Odpad z kameniva uložený na meziskládce investora k pozdějšímu použití.</t>
  </si>
  <si>
    <t>1327882178</t>
  </si>
  <si>
    <t>" odstraňované konstrukční vrstvy komunikací a ploch vhodné pro zásypy rýh - štěrk, štěrkopísek"</t>
  </si>
  <si>
    <t>57</t>
  </si>
  <si>
    <t>998276101</t>
  </si>
  <si>
    <t>Přesun hmot pro trubní vedení z trub z plastických hmot otevřený výkop</t>
  </si>
  <si>
    <t>-615051759</t>
  </si>
  <si>
    <t>Práce a dodávky M</t>
  </si>
  <si>
    <t>46-M</t>
  </si>
  <si>
    <t>Zemní práce při extr.mont.pracích</t>
  </si>
  <si>
    <t>58</t>
  </si>
  <si>
    <t>460490012</t>
  </si>
  <si>
    <t>Krytí kabelů výstražnou fólií šířky 25 cm</t>
  </si>
  <si>
    <t>CS ÚRS 2017 01</t>
  </si>
  <si>
    <t>64</t>
  </si>
  <si>
    <t>57215634</t>
  </si>
  <si>
    <t>59</t>
  </si>
  <si>
    <t>46051020R</t>
  </si>
  <si>
    <t>Žlaby kabelové do rýhy bez výkopových prací z prefabrikovaných betonových žlabů.</t>
  </si>
  <si>
    <t>-122355387</t>
  </si>
  <si>
    <t>8,813</t>
  </si>
  <si>
    <t>-13,883</t>
  </si>
  <si>
    <t>20,59</t>
  </si>
  <si>
    <t>konstrukce_1</t>
  </si>
  <si>
    <t>4,65</t>
  </si>
  <si>
    <t>konstrukce_1_S</t>
  </si>
  <si>
    <t>5,04</t>
  </si>
  <si>
    <t>7,72</t>
  </si>
  <si>
    <t>3,6</t>
  </si>
  <si>
    <t>11,48</t>
  </si>
  <si>
    <t>konstrukce_5</t>
  </si>
  <si>
    <t>8,29</t>
  </si>
  <si>
    <t>3,03</t>
  </si>
  <si>
    <t>2 - DSO 03.1.2 Stoka A1-d</t>
  </si>
  <si>
    <t>konstrukce_6a_S</t>
  </si>
  <si>
    <t>3,44</t>
  </si>
  <si>
    <t>8,54</t>
  </si>
  <si>
    <t>mříž</t>
  </si>
  <si>
    <t>0,05</t>
  </si>
  <si>
    <t>13,868</t>
  </si>
  <si>
    <t>11,539</t>
  </si>
  <si>
    <t>odpad_živice</t>
  </si>
  <si>
    <t>1,754</t>
  </si>
  <si>
    <t>136,924</t>
  </si>
  <si>
    <t>7,092</t>
  </si>
  <si>
    <t>72,42</t>
  </si>
  <si>
    <t>56,328</t>
  </si>
  <si>
    <t>8,359</t>
  </si>
  <si>
    <t>-409422750</t>
  </si>
  <si>
    <t>-1635560577</t>
  </si>
  <si>
    <t>1619581282</t>
  </si>
  <si>
    <t>"2 ks truhlíků na vegetaci"</t>
  </si>
  <si>
    <t>-237723983</t>
  </si>
  <si>
    <t>113106123</t>
  </si>
  <si>
    <t>Rozebrání dlažeb komunikací pro pěší ze zámkových dlaždic</t>
  </si>
  <si>
    <t>-952807932</t>
  </si>
  <si>
    <t>-1013805760</t>
  </si>
  <si>
    <t>-225142776</t>
  </si>
  <si>
    <t>632386747</t>
  </si>
  <si>
    <t>113107232</t>
  </si>
  <si>
    <t>Odstranění podkladu pl přes 200 m2 z betonu prostého tl 300 mm</t>
  </si>
  <si>
    <t>55325459</t>
  </si>
  <si>
    <t>113107242</t>
  </si>
  <si>
    <t>Odstranění podkladu pl přes 200 m2 živičných tl 100 mm</t>
  </si>
  <si>
    <t>811286888</t>
  </si>
  <si>
    <t>113154123</t>
  </si>
  <si>
    <t>Frézování živičného krytu tl 50 mm pruh š 1 m pl do 500 m2 bez překážek v trase</t>
  </si>
  <si>
    <t>-1939138768</t>
  </si>
  <si>
    <t>884312198</t>
  </si>
  <si>
    <t>119001412</t>
  </si>
  <si>
    <t>Dočasné zajištění potrubí betonového, ŽB nebo kameninového DN do 500</t>
  </si>
  <si>
    <t>2090926664</t>
  </si>
  <si>
    <t>"teplovod"  1,22*2</t>
  </si>
  <si>
    <t>-188965503</t>
  </si>
  <si>
    <t>1,22*7</t>
  </si>
  <si>
    <t>792215985</t>
  </si>
  <si>
    <t>1,22*2,0*2,0*9</t>
  </si>
  <si>
    <t>-1890064111</t>
  </si>
  <si>
    <t>délka_DN300*1,22*(3,79+2,86)/2</t>
  </si>
  <si>
    <t>-konstrukce_1_S*0,55</t>
  </si>
  <si>
    <t>-konstrukce_6a_S*0,26</t>
  </si>
  <si>
    <t>-1798864511</t>
  </si>
  <si>
    <t>délka_DN300*(3,79+2,86)/2*2</t>
  </si>
  <si>
    <t>1946967795</t>
  </si>
  <si>
    <t>-252773607</t>
  </si>
  <si>
    <t>2042648956</t>
  </si>
  <si>
    <t>427535595</t>
  </si>
  <si>
    <t>-1352817825</t>
  </si>
  <si>
    <t>236678776</t>
  </si>
  <si>
    <t>-1316601608</t>
  </si>
  <si>
    <t>1944312586</t>
  </si>
  <si>
    <t>-konstrukce_1*0,59</t>
  </si>
  <si>
    <t>-konstrukce_5*0,46</t>
  </si>
  <si>
    <t>"zásyp  celkem/plocha celkem* plocha chodníků" 56,328/(konstrukce_1+konstrukce_3+konstrukce_4+konstrukce_5)*konstrukce_4</t>
  </si>
  <si>
    <t>110128437</t>
  </si>
  <si>
    <t>-1955560937</t>
  </si>
  <si>
    <t>373473950</t>
  </si>
  <si>
    <t>1841376687</t>
  </si>
  <si>
    <t>"konstrukce 1 - hlavní komunikace - tl zásypu 59 cm" 4,65</t>
  </si>
  <si>
    <t>"konstrukce 3 -vedlejší komunikace - tl. zásypu 56 cm" 7,72</t>
  </si>
  <si>
    <t>"konstrukce 4 -plochy chodníků a pochozích ploch - tl. zásypu 35 cm"3,6</t>
  </si>
  <si>
    <t>"konstrukce 5 -vozovky odstavných ploch - tl. zásypu 46 cm" 2,62+5,67</t>
  </si>
  <si>
    <t>-653755590</t>
  </si>
  <si>
    <t>"konstrukce 1 - asfaltové vozovky - tl. bourané konstrukce 55 cm " 5,04</t>
  </si>
  <si>
    <t>"konstrukce 4 - dlážděné parkoviště- tl. bourané konstrukce 42 cm"11,48</t>
  </si>
  <si>
    <t>"konstrukce 5 - chodníky z mozaiky- tl. bourané konstrukce 26 cm" 3,03</t>
  </si>
  <si>
    <t>"konstrukce 6a - chodníky z betonové ZD- tl. bourané konstrukce 26 cm" 3,44</t>
  </si>
  <si>
    <t>875772023</t>
  </si>
  <si>
    <t>814587162</t>
  </si>
  <si>
    <t>-1146290264</t>
  </si>
  <si>
    <t>"vybourání stávající uliční vpusti 9 předpokládaná v. 2,5 m" 3,14*0,4*0,4*0,2+3,14*0,8*0,12*2,5</t>
  </si>
  <si>
    <t>1546571919</t>
  </si>
  <si>
    <t>5PC1</t>
  </si>
  <si>
    <t>Provizorní oprava komunikace konstrukce 1  -  (skladba tl. 59 cm: hutněný štěrk fr. 16-32 mm tl.44 cm+asfaltový recyklát (prosívka) tl.15 cm), vč. likvidace provizorní opravy ( odtěžení , odvoz, uložení vč. poplatků).</t>
  </si>
  <si>
    <t>1835211447</t>
  </si>
  <si>
    <t>-1458293187</t>
  </si>
  <si>
    <t>-778495551</t>
  </si>
  <si>
    <t>5PC5</t>
  </si>
  <si>
    <t>Provizorní oprava komunikace konstrukce 5  -  (skladba tl. 46 cm: hutněný štěrk fr. 16-32 mm tl.31 cm+asfaltový recyklát (prosívka) tl.15 cm), vč. likvidace provizorní opravy ( odtěžení , odvoz, uložení vč. poplatků).</t>
  </si>
  <si>
    <t>-288992709</t>
  </si>
  <si>
    <t>835690271</t>
  </si>
  <si>
    <t>1684263443</t>
  </si>
  <si>
    <t>"délka DN 300"20,59</t>
  </si>
  <si>
    <t>-1060856282</t>
  </si>
  <si>
    <t>899201211</t>
  </si>
  <si>
    <t>Demontáž mříží litinových včetně rámů hmotnosti do 50 kg</t>
  </si>
  <si>
    <t>1278334931</t>
  </si>
  <si>
    <t>"mříž UV"1</t>
  </si>
  <si>
    <t>-1281062431</t>
  </si>
  <si>
    <t>979054451</t>
  </si>
  <si>
    <t>Očištění vybouraných zámkových dlaždic s původním spárováním z kameniva těženého</t>
  </si>
  <si>
    <t>-1150116693</t>
  </si>
  <si>
    <t>978725291</t>
  </si>
  <si>
    <t>1224400689</t>
  </si>
  <si>
    <t>2129157953</t>
  </si>
  <si>
    <t>-1816743644</t>
  </si>
  <si>
    <t>" vybouraná mříž" 0,05</t>
  </si>
  <si>
    <t>"vybouraná kanalizace a šachty "8,813</t>
  </si>
  <si>
    <t>-432923574</t>
  </si>
  <si>
    <t>"odvoz do 60 km - příplatek 59x"  mříž*59</t>
  </si>
  <si>
    <t>2011204442</t>
  </si>
  <si>
    <t>"suť celkem" 29,248</t>
  </si>
  <si>
    <t>-odpad_živice</t>
  </si>
  <si>
    <t>-mříž</t>
  </si>
  <si>
    <t>-1730484006</t>
  </si>
  <si>
    <t>-621597789</t>
  </si>
  <si>
    <t>konstrukce_6a_S*0,260</t>
  </si>
  <si>
    <t>612227744</t>
  </si>
  <si>
    <t>1570690350</t>
  </si>
  <si>
    <t>665397256</t>
  </si>
  <si>
    <t>646562825</t>
  </si>
  <si>
    <t>997221875</t>
  </si>
  <si>
    <t>Poplatek za uložení odpadu na recyklační skládce ( skládkovné) asfaltového bez obsahu dehtu zatříděného do Katalogu odpadů pod kódem 17 03 02</t>
  </si>
  <si>
    <t>-819380709</t>
  </si>
  <si>
    <t>konstrukce_1_S*0,128</t>
  </si>
  <si>
    <t>konstrukce_1_S*0,220</t>
  </si>
  <si>
    <t>-1639268963</t>
  </si>
  <si>
    <t>-871613543</t>
  </si>
  <si>
    <t>60</t>
  </si>
  <si>
    <t>-799329969</t>
  </si>
  <si>
    <t>61</t>
  </si>
  <si>
    <t>-429473869</t>
  </si>
  <si>
    <t>59,948</t>
  </si>
  <si>
    <t>-195,061</t>
  </si>
  <si>
    <t>délka_DN150</t>
  </si>
  <si>
    <t>370,67</t>
  </si>
  <si>
    <t>109,689</t>
  </si>
  <si>
    <t>137,111</t>
  </si>
  <si>
    <t>118,688</t>
  </si>
  <si>
    <t>166,187</t>
  </si>
  <si>
    <t>27,422</t>
  </si>
  <si>
    <t>2 - DSO 03.2 Dešťové kanalizační přípojky</t>
  </si>
  <si>
    <t>87,227</t>
  </si>
  <si>
    <t>1 - DSO 03.2.1 Napojení na domovní kanalizační přípojky - Stoka A-d</t>
  </si>
  <si>
    <t>92,7</t>
  </si>
  <si>
    <t>173,29</t>
  </si>
  <si>
    <t>177,942</t>
  </si>
  <si>
    <t>1277,417</t>
  </si>
  <si>
    <t>127,717</t>
  </si>
  <si>
    <t>532,012</t>
  </si>
  <si>
    <t>315,601</t>
  </si>
  <si>
    <t>205,468</t>
  </si>
  <si>
    <t>117908502</t>
  </si>
  <si>
    <t>100R01</t>
  </si>
  <si>
    <t>Provedení ručně kopané sondy pro zjištění skutečné polohy stávajících sítí kanalizace, vč. pažení.</t>
  </si>
  <si>
    <t>-96725853</t>
  </si>
  <si>
    <t>101R011</t>
  </si>
  <si>
    <t>Odstranění stávajícího sloupu nadzemního vedení, včetně  odvozu na skládku s poplatkem.</t>
  </si>
  <si>
    <t>-1581078600</t>
  </si>
  <si>
    <t>101R05</t>
  </si>
  <si>
    <t>Vykácení  stromů prům. kmene přes 200 mm do 600 mm, vč. odstranění pařezů. Součástí prací je odvoz a likvidace dřevní hmoty a   zajištění nebytných povolení .</t>
  </si>
  <si>
    <t>1989472037</t>
  </si>
  <si>
    <t>" prům 300" 2</t>
  </si>
  <si>
    <t>" prům 400" 1</t>
  </si>
  <si>
    <t>" prům 600" 1</t>
  </si>
  <si>
    <t>209110730</t>
  </si>
  <si>
    <t>336243765</t>
  </si>
  <si>
    <t>-2067819479</t>
  </si>
  <si>
    <t>1570231881</t>
  </si>
  <si>
    <t>2028702844</t>
  </si>
  <si>
    <t>-1731755617</t>
  </si>
  <si>
    <t>-1960612484</t>
  </si>
  <si>
    <t>"vodovod DN do 100"  1,06*30</t>
  </si>
  <si>
    <t>"plynovod"  1,06*15</t>
  </si>
  <si>
    <t>119001411</t>
  </si>
  <si>
    <t>Dočasné zajištění potrubí betonového, ŽB nebo kameninového DN do 200</t>
  </si>
  <si>
    <t>-1798831113</t>
  </si>
  <si>
    <t>" kanalizace" 1,06*15</t>
  </si>
  <si>
    <t>-120057103</t>
  </si>
  <si>
    <t>" VO"1,06*15</t>
  </si>
  <si>
    <t>" O2"1,06*15</t>
  </si>
  <si>
    <t>" EON"1,06*15</t>
  </si>
  <si>
    <t>-885121681</t>
  </si>
  <si>
    <t xml:space="preserve">"předpoklad 100% výkopu - upřesnit dle skutečnosti" </t>
  </si>
  <si>
    <t>132212211</t>
  </si>
  <si>
    <t xml:space="preserve">Hloubení rýh š do 2000 mm v soudržných horninách třídy těžitelnosti I, skupiny 3 ručně </t>
  </si>
  <si>
    <t>372919727</t>
  </si>
  <si>
    <t xml:space="preserve">"výkop pro přípojky" </t>
  </si>
  <si>
    <t>(30,35-1,22/2)*1,06*2,32</t>
  </si>
  <si>
    <t>(26,81-1,22/2)*1,06*0,8</t>
  </si>
  <si>
    <t>(5,89-1,22/2)*1,06*2,26</t>
  </si>
  <si>
    <t>(24,53-1,22/2)*1,06*2,22</t>
  </si>
  <si>
    <t>(24,47-1,22/2)*1,06*2,22</t>
  </si>
  <si>
    <t>(29,58-1,22/2)*1,06*2,15</t>
  </si>
  <si>
    <t>(25,45-1,22/2)*1,06*2,09</t>
  </si>
  <si>
    <t>(25,55-1,22/2)*1,06*2,05</t>
  </si>
  <si>
    <t>(26,08-1,22/2)*1,06*1,95</t>
  </si>
  <si>
    <t>(26,1-1,22/2)*1,06*0,76</t>
  </si>
  <si>
    <t>(25,44-1,22/2)*1,06*1,88</t>
  </si>
  <si>
    <t>(24,57-1,22/2)*1,06*1,61</t>
  </si>
  <si>
    <t>(24,58-1,22/2)*1,06*1,61</t>
  </si>
  <si>
    <t>(25,14-1,22/2)*1,06*1,49</t>
  </si>
  <si>
    <t>(26,13-1,22/2)*1,06*1,41</t>
  </si>
  <si>
    <t>" bourání podkladního betonu potrubí DN 150 - předpoklad"-0,053*délka_DN150</t>
  </si>
  <si>
    <t>" bourání betonového  potrubí DN 150 - předpoklad"-3,14*0,1*0,1*délka_DN150</t>
  </si>
  <si>
    <t>-505323284</t>
  </si>
  <si>
    <t>(30,35-1,22/2)*2,32*2</t>
  </si>
  <si>
    <t>(26,81-1,22/2)*0,8*2</t>
  </si>
  <si>
    <t>(5,89-1,22/2)*2,26*2</t>
  </si>
  <si>
    <t>(24,53-1,22/2)*2,22*2</t>
  </si>
  <si>
    <t>(24,47-1,22/2)*2,22*2</t>
  </si>
  <si>
    <t>(29,58-1,22/2)*2,15*2</t>
  </si>
  <si>
    <t>(25,45-1,22/2)*2,09*2</t>
  </si>
  <si>
    <t>(25,55-1,22/2)*2,05*2</t>
  </si>
  <si>
    <t>(26,08-1,22/2)*1,95*2</t>
  </si>
  <si>
    <t>(26,1-1,22/2)*0,76*2</t>
  </si>
  <si>
    <t>(25,44-1,22/2)*1,88*2</t>
  </si>
  <si>
    <t>(24,57-1,22/2)*1,61*2</t>
  </si>
  <si>
    <t>(24,58-1,22/2)*1,61*2</t>
  </si>
  <si>
    <t>(25,14-1,22/2)*1,49*2</t>
  </si>
  <si>
    <t>(26,13-1,22/2)*1,41*2</t>
  </si>
  <si>
    <t>142265548</t>
  </si>
  <si>
    <t>2075506727</t>
  </si>
  <si>
    <t>40363578</t>
  </si>
  <si>
    <t>-1772860735</t>
  </si>
  <si>
    <t>-1683499671</t>
  </si>
  <si>
    <t>1457205762</t>
  </si>
  <si>
    <t>725961322</t>
  </si>
  <si>
    <t>334707892</t>
  </si>
  <si>
    <t>-délka_DN150*1,06*0,61</t>
  </si>
  <si>
    <t>"zásyp_2  celkem/plocha celkem* plocha chodníků"315,601/(konstrukce_3+konstrukce_4+konstrukce_5+konstrukce_6)*(konstrukce_4+konstrukce_6)</t>
  </si>
  <si>
    <t>-1472812363</t>
  </si>
  <si>
    <t>"zásyp náhradní materiál  - ztratné na zhutnění 15 % "zásyp_štěrkopísek*1,15*1,75</t>
  </si>
  <si>
    <t>2096641672</t>
  </si>
  <si>
    <t>délka_DN150*(1,06*0,46-3,14*0,08*0,08)</t>
  </si>
  <si>
    <t>1261149639</t>
  </si>
  <si>
    <t>-1581075367</t>
  </si>
  <si>
    <t>"konstrukce 3 -vedlejší komunikace - tl. zásypu 56 cm" 1,06*103,48</t>
  </si>
  <si>
    <t>"konstrukce 4 -plochy chodníků a pochozích ploch - tl. zásypu 35 cm"57,11*1,06+27,43*1,06+27,43*1,06</t>
  </si>
  <si>
    <t>"konstrukce 5 -komunikace dlážděná - tl. zásypu 46 cm"25,87*1,06</t>
  </si>
  <si>
    <t>"konstrukce 6 -centrální pochozí plocha - tl. zásypu 41 cm" 122,15*1,06+7,2*1,06</t>
  </si>
  <si>
    <t>-150383351</t>
  </si>
  <si>
    <t>"konstrukce 3 - dlážděné vozovky- tl. bourané konstrukce 52 cm" 1,06*129,35</t>
  </si>
  <si>
    <t>"konstrukce 4 - dlážděné parkoviště- tl. bourané konstrukce 42 cm" 1,06*129,35+1,06*27,43</t>
  </si>
  <si>
    <t>"konstrukce 5 - chodníky z mozaiky- tl. bourané konstrukce 26 cm" 1,06*82,29</t>
  </si>
  <si>
    <t>184818231</t>
  </si>
  <si>
    <t>Ochrana kmene průměru do 300 mm bedněním výšky do 2 m</t>
  </si>
  <si>
    <t>-1692943915</t>
  </si>
  <si>
    <t>1304940114</t>
  </si>
  <si>
    <t>-410831190</t>
  </si>
  <si>
    <t>564479381</t>
  </si>
  <si>
    <t>" bourání podkladního betonu potrubí DN 150 - předpoklad"0,053*délka_DN150</t>
  </si>
  <si>
    <t>" bourání betonového  potrubí DN 150 - předpoklad"3,14*0,18*0,03*délka_DN150</t>
  </si>
  <si>
    <t>935914472</t>
  </si>
  <si>
    <t>délka_DN150*1,06*0,1</t>
  </si>
  <si>
    <t>273277</t>
  </si>
  <si>
    <t>-1135448953</t>
  </si>
  <si>
    <t>999348105</t>
  </si>
  <si>
    <t>-1543592508</t>
  </si>
  <si>
    <t>831312193</t>
  </si>
  <si>
    <t>Příplatek k montáži kameninového potrubí za napojení dvou dříků trub pomocí převlečné manžety DN 150</t>
  </si>
  <si>
    <t>-942832780</t>
  </si>
  <si>
    <t>871310R</t>
  </si>
  <si>
    <t>D+M kanalizačního potrubí plastového DN 150 , vč. těsnění, potřebných tvarovek a přesunu hmot.</t>
  </si>
  <si>
    <t>759689193</t>
  </si>
  <si>
    <t xml:space="preserve">"výpis tvarovek viz TZ" </t>
  </si>
  <si>
    <t>877265R</t>
  </si>
  <si>
    <t>D+M lapače střešních splavenin, vč. tvarovek a svislého napojení na kanalizaci s přesunem hmot.</t>
  </si>
  <si>
    <t>1686929899</t>
  </si>
  <si>
    <t>892351111</t>
  </si>
  <si>
    <t>Tlaková zkouška vodou potrubí DN 150 nebo 200</t>
  </si>
  <si>
    <t>-758380778</t>
  </si>
  <si>
    <t>"délka DN 150"370,67</t>
  </si>
  <si>
    <t>498878697</t>
  </si>
  <si>
    <t>15*2</t>
  </si>
  <si>
    <t>89999R06</t>
  </si>
  <si>
    <t>Kompletní konstrukce  staveništní přeložky sdělovacího vedení</t>
  </si>
  <si>
    <t>-1240836761</t>
  </si>
  <si>
    <t>"podrobný popis viz TZ" 4,0</t>
  </si>
  <si>
    <t>962022491</t>
  </si>
  <si>
    <t>Bourání zdiva nadzákladového kamenného na MC přes 1 m3</t>
  </si>
  <si>
    <t>-969085405</t>
  </si>
  <si>
    <t>" bourání opěrné zídky" 2,0*0,58*1,0</t>
  </si>
  <si>
    <t>-607953697</t>
  </si>
  <si>
    <t>-1372726176</t>
  </si>
  <si>
    <t>-456471432</t>
  </si>
  <si>
    <t>942254678</t>
  </si>
  <si>
    <t>suť_z_konstr-2,9</t>
  </si>
  <si>
    <t>-44108237</t>
  </si>
  <si>
    <t>"vybouraná kanalizace  + zídka"57,048+2,9</t>
  </si>
  <si>
    <t>-302387124</t>
  </si>
  <si>
    <t>1526770492</t>
  </si>
  <si>
    <t>"suť celkem"365,607</t>
  </si>
  <si>
    <t>115209754</t>
  </si>
  <si>
    <t>-454795070</t>
  </si>
  <si>
    <t>konstrukce_3_S*0,32</t>
  </si>
  <si>
    <t>konstrukce_4_S*0,32</t>
  </si>
  <si>
    <t>-967798677</t>
  </si>
  <si>
    <t>-168291248</t>
  </si>
  <si>
    <t>820412771</t>
  </si>
  <si>
    <t>-2070992647</t>
  </si>
  <si>
    <t>1969447705</t>
  </si>
  <si>
    <t>-741297092</t>
  </si>
  <si>
    <t>1261528447</t>
  </si>
  <si>
    <t>62</t>
  </si>
  <si>
    <t>391745125</t>
  </si>
  <si>
    <t>"kabel VO" (1,06+1)*15</t>
  </si>
  <si>
    <t>"kabel EON" (1,06+1)*15</t>
  </si>
  <si>
    <t>"kabel O2" (1,06+1)*15</t>
  </si>
  <si>
    <t>bednění</t>
  </si>
  <si>
    <t>368,721</t>
  </si>
  <si>
    <t>konstrukce_3_1</t>
  </si>
  <si>
    <t>65,6</t>
  </si>
  <si>
    <t>konstrukce_4_1</t>
  </si>
  <si>
    <t>46,5</t>
  </si>
  <si>
    <t>54,7</t>
  </si>
  <si>
    <t>75</t>
  </si>
  <si>
    <t>120,93</t>
  </si>
  <si>
    <t>suť_z_demolic</t>
  </si>
  <si>
    <t>441,546</t>
  </si>
  <si>
    <t>3 - DSO 03.3 Akumulační nádrž</t>
  </si>
  <si>
    <t>47,71</t>
  </si>
  <si>
    <t>161,006</t>
  </si>
  <si>
    <t>168,068</t>
  </si>
  <si>
    <t xml:space="preserve">    6 - Úpravy povrchů, podlahy a osazování výplní</t>
  </si>
  <si>
    <t xml:space="preserve">    9 - Ostatní konstrukce a práce-bourání</t>
  </si>
  <si>
    <t>PSV - Práce a dodávky PSV</t>
  </si>
  <si>
    <t xml:space="preserve">    767 - Konstrukce zámečnické</t>
  </si>
  <si>
    <t>100R04</t>
  </si>
  <si>
    <t>Provizorní přemístění elektroskříní. Kompletní provedení  - popis viz TZ.</t>
  </si>
  <si>
    <t>1455096739</t>
  </si>
  <si>
    <t>Odstranění stávajícího sloupu nadzemního vedení, včetně  odpojení kabeláže a odvozu na skládku.</t>
  </si>
  <si>
    <t>-1690271247</t>
  </si>
  <si>
    <t>-239529444</t>
  </si>
  <si>
    <t>"info tabule mapy města 1 ks"</t>
  </si>
  <si>
    <t>"odpadkové koše 1 ks"</t>
  </si>
  <si>
    <t xml:space="preserve">"lavičky 3 ks" </t>
  </si>
  <si>
    <t xml:space="preserve">"kontejnery separovaného odpadu" </t>
  </si>
  <si>
    <t>Vykácení  stromů prům. kmene přes 200 mm do 500 mm, vč. odstranění pařezů. Součástí prací je odvoz a likvidace dřevní hmoty a   zajištění nebytných povolení .</t>
  </si>
  <si>
    <t>-896226716</t>
  </si>
  <si>
    <t>" prům 250 mm" 7</t>
  </si>
  <si>
    <t>1335384599</t>
  </si>
  <si>
    <t>150</t>
  </si>
  <si>
    <t>589802861</t>
  </si>
  <si>
    <t>851035116</t>
  </si>
  <si>
    <t>-1931878549</t>
  </si>
  <si>
    <t>451744193</t>
  </si>
  <si>
    <t>649100364</t>
  </si>
  <si>
    <t>18,0</t>
  </si>
  <si>
    <t>1771415223</t>
  </si>
  <si>
    <t>99,0</t>
  </si>
  <si>
    <t>131251105</t>
  </si>
  <si>
    <t>Hloubení jam nezapažených v hornině třídy těžitelnosti I, skupiny 3 objemu do 1000 m3 strojně</t>
  </si>
  <si>
    <t>1649198209</t>
  </si>
  <si>
    <t>" výkop "</t>
  </si>
  <si>
    <t>"pro nádrž" 1,5/3*(21,5*11,5+ Sqrt(21,5*11,5*24,5*14,5) +24,5*14,5   )</t>
  </si>
  <si>
    <t xml:space="preserve">" vytlačená kubatura stávajícím objektem" </t>
  </si>
  <si>
    <t>" horní část  demolovaná vč. obvodových stěn" -(11,0*8,736*1,5+9,4*10,233*1,5)</t>
  </si>
  <si>
    <t>-647419993</t>
  </si>
  <si>
    <t>" odvoz ornice na meziskládku" 99*0,2</t>
  </si>
  <si>
    <t>1406349352</t>
  </si>
  <si>
    <t>515062497</t>
  </si>
  <si>
    <t>-496098399</t>
  </si>
  <si>
    <t>" uložení ornice na meziskládku" 99*0,2</t>
  </si>
  <si>
    <t>346280287</t>
  </si>
  <si>
    <t>-1454804662</t>
  </si>
  <si>
    <t>" po obvodu dtto výkop" výkop</t>
  </si>
  <si>
    <t>"zásyp stávající jímky" 3,88*1,4*1,3</t>
  </si>
  <si>
    <t>-2126747895</t>
  </si>
  <si>
    <t>"zásyp v komunikaci náhradní materiál  - ztratné na zhutnění 15 % "zásyp*1,15*1,75</t>
  </si>
  <si>
    <t>-660498831</t>
  </si>
  <si>
    <t>"konstrukce 3 -vedlejší komunikace - tl. zásypu 56 cm" 65,6</t>
  </si>
  <si>
    <t>"konstrukce 4 -plochy chodníků a pochozích ploch - tl. zásypu 35 cm" 46,5</t>
  </si>
  <si>
    <t>"konstrukce 5 -vozovky odstavných ploch - tl. zásypu 46 cm" 54,7</t>
  </si>
  <si>
    <t>-1619389957</t>
  </si>
  <si>
    <t>"konstrukce 3 - dlážděné vozovky- tl. bourané konstrukce 52 cm" 23,0</t>
  </si>
  <si>
    <t>"konstrukce 6a - chodníky z betonové ZD- tl. bourané konstrukce 26 cm" 75,0</t>
  </si>
  <si>
    <t>38031R01</t>
  </si>
  <si>
    <t>Spádový beton  C 30/37 XA1, XC2 vč. vytvarování a přehlazení.</t>
  </si>
  <si>
    <t>-2016911312</t>
  </si>
  <si>
    <t xml:space="preserve"> (9,85*7,066+8,2*8,693+0,788*(7,066+8,693)/2)*(0,4+0,2)/2</t>
  </si>
  <si>
    <t>380326132</t>
  </si>
  <si>
    <t>Kompletní konstrukce ČOV, nádrží atd. z ŽB se zvýšenými nároky na prostředí tř. C 30/37 tl do 300 mm</t>
  </si>
  <si>
    <t>260708729</t>
  </si>
  <si>
    <t xml:space="preserve">"upřesnění betonu C 30/37  XC1, XA1" </t>
  </si>
  <si>
    <t>" výstupní komíny u poklopů"</t>
  </si>
  <si>
    <t>(0,6+1,0)*2*0,2*0,6</t>
  </si>
  <si>
    <t>(0,6+1,3)*2*0,2*0,6</t>
  </si>
  <si>
    <t>380326133</t>
  </si>
  <si>
    <t>Kompletní konstrukce ČOV, nádrží z ŽB se zvýšenými nároky na prostředí tř. C 30/37 tl nad 300 mm</t>
  </si>
  <si>
    <t>1848012695</t>
  </si>
  <si>
    <t>" dno"(7,866*10,1+9,493*8,8+0,975*(7,866+9,493)/2)*0,4</t>
  </si>
  <si>
    <t>" odpočet čerpací jímky" -0,9*0,9*0,2</t>
  </si>
  <si>
    <t>"stěny" (9,85+1,3+8,4)*2*0,4*2,53+(9,493+7,866)*0,4*2,53</t>
  </si>
  <si>
    <t>"strop" (8,7*10,4+10,2*9,4+0,788*(8,7+10,2)/2)*0,4</t>
  </si>
  <si>
    <t>" odpočet prostupů poklopů" -0,6*0,6*0,4-0,6*0,9*0,4</t>
  </si>
  <si>
    <t>" mezistěna" 19,061*2,53*0,4+0,9*0,2*0,4-(3,278*2+3,1*3)*1,3*0,4</t>
  </si>
  <si>
    <t>380356231</t>
  </si>
  <si>
    <t>Bednění kompletních konstrukcí ČOV, nádrží nebo vodojemů neomítaných ploch rovinných zřízení</t>
  </si>
  <si>
    <t>634833257</t>
  </si>
  <si>
    <t>1,0*4*0,6+0,6*4*1,0</t>
  </si>
  <si>
    <t>(1,0+1,3)*2*0,6+(0,6+0,9)*2*1,0</t>
  </si>
  <si>
    <t>" čerpací jímka ve dně" 0,9*4*0,2</t>
  </si>
  <si>
    <t>"stěny - vnitřní líc" (9,85+1,3+8,2)*2*2,53+(8,693+7,066)*2,53</t>
  </si>
  <si>
    <t>"strop" 9,85*7,066+8,2*8,693+0,788*(7,066+8,693)/2</t>
  </si>
  <si>
    <t>" odpočet prostupů poklopů" -0,6*0,6-0,6*0,9</t>
  </si>
  <si>
    <t>" mezistěna" 19,061*2,53*2+0,9*0,2*2-(3,278*2+3,1*3)*1,3*2+(3,278+1,3)*2*0,4*2+(3,1+1,3)*2*0,4*3</t>
  </si>
  <si>
    <t>380356232</t>
  </si>
  <si>
    <t>Bednění kompletních konstrukcí ČOV, nádrží nebo vodojemů neomítaných ploch rovinných odstranění</t>
  </si>
  <si>
    <t>-1221488214</t>
  </si>
  <si>
    <t>380361006</t>
  </si>
  <si>
    <t>Výztuž kompletních konstrukcí ČOV, nádrží nebo vodojemů z betonářské oceli 10 505</t>
  </si>
  <si>
    <t>-1409635622</t>
  </si>
  <si>
    <t>"Předpoklad 100 kg/m3"( 0,840+213,834)*0,1</t>
  </si>
  <si>
    <t>-1763863646</t>
  </si>
  <si>
    <t>1590697952</t>
  </si>
  <si>
    <t>-1401719993</t>
  </si>
  <si>
    <t>Úpravy povrchů, podlahy a osazování výplní</t>
  </si>
  <si>
    <t>631311137</t>
  </si>
  <si>
    <t>Mazanina tl do 240 mm z betonu prostého bez zvýšených nároků na prostředí tř. C 30/37</t>
  </si>
  <si>
    <t>380633557</t>
  </si>
  <si>
    <t>" podkladní beton v místě stávající jímky" 0,7*0,7*0,2*2</t>
  </si>
  <si>
    <t>899501411</t>
  </si>
  <si>
    <t>Stupadla do šachet ocelová PE povlak vidlicová s vysekáním otvoru v betonu</t>
  </si>
  <si>
    <t>1025645367</t>
  </si>
  <si>
    <t>Ostatní konstrukce a práce-bourání</t>
  </si>
  <si>
    <t>9389011R</t>
  </si>
  <si>
    <t>Vyčerpání a vyčištění stávající jímky</t>
  </si>
  <si>
    <t>1797734732</t>
  </si>
  <si>
    <t>3,88*1,4*1,3</t>
  </si>
  <si>
    <t>939941112</t>
  </si>
  <si>
    <t>Zřízení těsnění pracovní spáry ocelovým plechem mezi dnem a stěnou</t>
  </si>
  <si>
    <t>1561672020</t>
  </si>
  <si>
    <t xml:space="preserve">" upřesnit po vypracování  podrobné PD" </t>
  </si>
  <si>
    <t>(8,3+1,5+10,2)*2+9,093+7,466</t>
  </si>
  <si>
    <t>KRN.56284705</t>
  </si>
  <si>
    <t>plech těsnící do pracovních spar betonových konstrukcí ve svitku bal. 20m BKS 150/2</t>
  </si>
  <si>
    <t>-1679488403</t>
  </si>
  <si>
    <t>56,559*1,05</t>
  </si>
  <si>
    <t>952903112</t>
  </si>
  <si>
    <t>Vyčištění objektů ČOV, nádrží, žlabů a kanálů při v do 3,5 m</t>
  </si>
  <si>
    <t>-277885912</t>
  </si>
  <si>
    <t>9,85*7,066+8,2*8,693+0,788*(7,066+8,693)/2</t>
  </si>
  <si>
    <t>966051111</t>
  </si>
  <si>
    <t>Bourání betonových palisád osazovaných v řadě</t>
  </si>
  <si>
    <t>1535760075</t>
  </si>
  <si>
    <t>" palisádové prvky" 33,0*1,0*0,2</t>
  </si>
  <si>
    <t>" základ a podpěra palisády - předpoklad" 33,0*0,4*0,6</t>
  </si>
  <si>
    <t>9660511R</t>
  </si>
  <si>
    <t>Očištění prvků  betonových palisád v. 1,0 m osazovaných v řadě</t>
  </si>
  <si>
    <t>254688626</t>
  </si>
  <si>
    <t>" palisádové prvky" 33,0</t>
  </si>
  <si>
    <t>-633618849</t>
  </si>
  <si>
    <t>-141543697</t>
  </si>
  <si>
    <t>124487327</t>
  </si>
  <si>
    <t>981011714</t>
  </si>
  <si>
    <t>Demolice budov ze železobetonu podíl konstrukcí do 25 % postupným rozebíráním</t>
  </si>
  <si>
    <t>1524879953</t>
  </si>
  <si>
    <t>" demolice stávající budovy WC - část stěn se ponechá, budou využity jako ztracené bednění"</t>
  </si>
  <si>
    <t xml:space="preserve">" obestavěný prostor demolované části - upřesnit dle skutečnosti" </t>
  </si>
  <si>
    <t>" spodní část s ponechanými obvodovými stěnami" (19,877*7,871+(9,493-7,871)*(8,8+9,7)/2)*2,9</t>
  </si>
  <si>
    <t>" horní část  demolovaná vč. obvodových stěn" 6,0*8,736*2,2+9,4*10,233*1,6+5,0*8,736*0,3</t>
  </si>
  <si>
    <t>997006512</t>
  </si>
  <si>
    <t>Vodorovné doprava suti s naložením a složením na skládku do 1 km</t>
  </si>
  <si>
    <t>1630167401</t>
  </si>
  <si>
    <t>"suť z demolice objektu+ základ palisádových prvků"</t>
  </si>
  <si>
    <t>420,954+33,0*0,4*0,6*2,6</t>
  </si>
  <si>
    <t>997006519</t>
  </si>
  <si>
    <t>Příplatek k vodorovnému přemístění suti na skládku ZKD 1 km přes 1 km</t>
  </si>
  <si>
    <t>-1085142077</t>
  </si>
  <si>
    <t>" odvoz do 60 km - příplatek 59x"  suť_z_demolic*59</t>
  </si>
  <si>
    <t>997013601</t>
  </si>
  <si>
    <t>Poplatek za uložení na skládce (skládkovné) stavebního odpadu betonového kód odpadu 17 01 01</t>
  </si>
  <si>
    <t>102193072</t>
  </si>
  <si>
    <t>" část odpadu z demolic - předpoklad 40%" suť_z_demolic*0,4</t>
  </si>
  <si>
    <t>997013602</t>
  </si>
  <si>
    <t>Poplatek za uložení na skládce (skládkovné) stavebního odpadu železobetonového kód odpadu 17 01 01</t>
  </si>
  <si>
    <t>1818844753</t>
  </si>
  <si>
    <t>997013631</t>
  </si>
  <si>
    <t>Poplatek za uložení na skládce (skládkovné) stavebního odpadu směsného kód odpadu 17 09 04</t>
  </si>
  <si>
    <t>1768567639</t>
  </si>
  <si>
    <t>" část odpadu z demolic - předpoklad 40%" suť_z_demolic*0,2</t>
  </si>
  <si>
    <t>1497588677</t>
  </si>
  <si>
    <t>"suť celkem" 610,186</t>
  </si>
  <si>
    <t>-suť_z_demolic</t>
  </si>
  <si>
    <t>1991213697</t>
  </si>
  <si>
    <t>1657367570</t>
  </si>
  <si>
    <t>" palisádové prvky" 33,0*1,0*0,2*2,6</t>
  </si>
  <si>
    <t>-760973725</t>
  </si>
  <si>
    <t>565881740</t>
  </si>
  <si>
    <t>1747160639</t>
  </si>
  <si>
    <t>-543928378</t>
  </si>
  <si>
    <t>998142251</t>
  </si>
  <si>
    <t>Přesun hmot pro nádrže, jímky, zásobníky a jámy betonové monolitické v do 25 m</t>
  </si>
  <si>
    <t>-1925331741</t>
  </si>
  <si>
    <t>PSV</t>
  </si>
  <si>
    <t>Práce a dodávky PSV</t>
  </si>
  <si>
    <t>767</t>
  </si>
  <si>
    <t>Konstrukce zámečnické</t>
  </si>
  <si>
    <t>767R001</t>
  </si>
  <si>
    <t>-1890855875</t>
  </si>
  <si>
    <t>767R002</t>
  </si>
  <si>
    <t>1765256594</t>
  </si>
  <si>
    <t>767R003</t>
  </si>
  <si>
    <t>D+M nerez bezpečnostního přepadu z akumulační nádrže, vč. přesunu hmot. Podrobnosti viz TZ.</t>
  </si>
  <si>
    <t>777994798</t>
  </si>
  <si>
    <t>767R004</t>
  </si>
  <si>
    <t>kg</t>
  </si>
  <si>
    <t>1801026911</t>
  </si>
  <si>
    <t>767R005</t>
  </si>
  <si>
    <t>D+M  nerez drobných prostupů, vč. přesunu hmot. Podrobnosti viz TZ.</t>
  </si>
  <si>
    <t>1256294947</t>
  </si>
  <si>
    <t>-23,514</t>
  </si>
  <si>
    <t>4,68</t>
  </si>
  <si>
    <t>konstrukce_2</t>
  </si>
  <si>
    <t>1,625</t>
  </si>
  <si>
    <t>konstrukce_2_S</t>
  </si>
  <si>
    <t>8,78</t>
  </si>
  <si>
    <t>5,235</t>
  </si>
  <si>
    <t>45,655</t>
  </si>
  <si>
    <t>33,405</t>
  </si>
  <si>
    <t>3,705</t>
  </si>
  <si>
    <t>15,765</t>
  </si>
  <si>
    <t>4 - DSO 03.4 Přípojka NN</t>
  </si>
  <si>
    <t>2,37</t>
  </si>
  <si>
    <t>lože_ŠP</t>
  </si>
  <si>
    <t>6,5</t>
  </si>
  <si>
    <t>95,85</t>
  </si>
  <si>
    <t>26,785</t>
  </si>
  <si>
    <t>2,753</t>
  </si>
  <si>
    <t>312</t>
  </si>
  <si>
    <t>stávající_chodník</t>
  </si>
  <si>
    <t>35,385</t>
  </si>
  <si>
    <t>48,486</t>
  </si>
  <si>
    <t>20,089</t>
  </si>
  <si>
    <t>16,824</t>
  </si>
  <si>
    <t>-969648829</t>
  </si>
  <si>
    <t>-1127689642</t>
  </si>
  <si>
    <t>1407023553</t>
  </si>
  <si>
    <t>-162552445</t>
  </si>
  <si>
    <t>-1802149455</t>
  </si>
  <si>
    <t>1705689589</t>
  </si>
  <si>
    <t>-847911609</t>
  </si>
  <si>
    <t>398953252</t>
  </si>
  <si>
    <t>92947802</t>
  </si>
  <si>
    <t>-2020209178</t>
  </si>
  <si>
    <t>761205068</t>
  </si>
  <si>
    <t>-1018712551</t>
  </si>
  <si>
    <t>" předpokládané množství -upřesnit dle skutečnosti</t>
  </si>
  <si>
    <t>"plynovod"  0,5*2</t>
  </si>
  <si>
    <t>-371002441</t>
  </si>
  <si>
    <t>" kanalizace" 0,5*2</t>
  </si>
  <si>
    <t>-1202884204</t>
  </si>
  <si>
    <t>" VO"0,5*2</t>
  </si>
  <si>
    <t>" sdělovací kabely" 0,5*2</t>
  </si>
  <si>
    <t>" silové kabely" 0,5*2</t>
  </si>
  <si>
    <t>132212111</t>
  </si>
  <si>
    <t>Hloubení rýh š do 800 mm v soudržných horninách třídy těžitelnosti I, skupiny 3 ručně</t>
  </si>
  <si>
    <t>758172953</t>
  </si>
  <si>
    <t xml:space="preserve">"výkop pro přeložku" </t>
  </si>
  <si>
    <t>120,0*0,5*1,2</t>
  </si>
  <si>
    <t>-konstrukce_2_S*0,25</t>
  </si>
  <si>
    <t>151101101</t>
  </si>
  <si>
    <t>Zřízení příložného pažení a rozepření stěn rýh hl do 2 m</t>
  </si>
  <si>
    <t>-25557226</t>
  </si>
  <si>
    <t>130,0*1,2*2</t>
  </si>
  <si>
    <t>151101111</t>
  </si>
  <si>
    <t>Odstranění příložného pažení a rozepření stěn rýh hl do 2 m</t>
  </si>
  <si>
    <t>-1003342103</t>
  </si>
  <si>
    <t>1946128746</t>
  </si>
  <si>
    <t>180514304</t>
  </si>
  <si>
    <t>514095168</t>
  </si>
  <si>
    <t>-575737506</t>
  </si>
  <si>
    <t>672827193</t>
  </si>
  <si>
    <t>866431587</t>
  </si>
  <si>
    <t>366755197</t>
  </si>
  <si>
    <t>-130,0*0,5*0,4</t>
  </si>
  <si>
    <t>-lože_ŠP</t>
  </si>
  <si>
    <t>-konstrukce_2*0,61</t>
  </si>
  <si>
    <t>stávající_chodník*0,25</t>
  </si>
  <si>
    <t>"zásyp  celkem/plocha celkem* plocha chodníků" 20,089/(130*0,5)*(konstrukce_4+stávající_chodník)</t>
  </si>
  <si>
    <t>1038474970</t>
  </si>
  <si>
    <t>"zásyp_1 v komunikaci náhradní materiál  - ztratné na zhutnění 15 % "zásyp_štěrkopísek*1,15*1,75</t>
  </si>
  <si>
    <t>1231339973</t>
  </si>
  <si>
    <t>"konstrukce 2 -zastávkový záliv-tl. zásypu 61 cm " 0,5*3,25</t>
  </si>
  <si>
    <t>"konstrukce 3 -vedlejší komunikace - tl. zásypu 56 cm" 10,47*0,5</t>
  </si>
  <si>
    <t>"konstrukce 4 -plochy chodníků a pochozích ploch - tl. zásypu 35 cm" 0,5*85,07+0,5*6,24</t>
  </si>
  <si>
    <t>"konstrukce 5 -vozovky odstavných ploch - tl. zásypu 46 cm" 0,5*7,41</t>
  </si>
  <si>
    <t>" chodník stávající asfaltový tl. 250 mm" 0,5*17,56</t>
  </si>
  <si>
    <t>-2078391332</t>
  </si>
  <si>
    <t>"konstrukce 1 - asfaltové vozovky - tl. bourané konstrukce 55 cm "  0,5*9,36</t>
  </si>
  <si>
    <t>"konstrukce 2 - asfaltové chodníky- tl. bourané konstrukce 25 cm" 0,5*17,56</t>
  </si>
  <si>
    <t>"konstrukce 4 - dlážděné parkoviště- tl. bourané konstrukce 42 cm" 0,5*66,81</t>
  </si>
  <si>
    <t>"konstrukce 5 - chodníky z mozaiky- tl. bourané konstrukce 26 cm" 0,5*31,53</t>
  </si>
  <si>
    <t>"konstrukce 6a - chodníky z betonové ZD- tl. bourané konstrukce 26 cm" 0,5*4,74</t>
  </si>
  <si>
    <t>344795342</t>
  </si>
  <si>
    <t>130*0,5*0,1</t>
  </si>
  <si>
    <t>5PC2</t>
  </si>
  <si>
    <t>Provizorní oprava komunikace konstrukce 2  -  (skladba tl. 61 cm: hutněný štěrk fr. 16-32 mm tl.46 cm+asfaltový recyklát (prosívka) tl.15 cm), vč. likvidace provizorní opravy ( odtěžení , odvoz, uložení vč. poplatků).</t>
  </si>
  <si>
    <t>-1677436176</t>
  </si>
  <si>
    <t>2086720169</t>
  </si>
  <si>
    <t>1891088436</t>
  </si>
  <si>
    <t>-1406379550</t>
  </si>
  <si>
    <t>5PC8</t>
  </si>
  <si>
    <t>Provizorní oprava stávajícího chodníku  -  (skladba tl. 25 cm: hutněný štěrk fr. 16-32 mm tl.10 cm+asfaltový recyklát (prosívka) tl.15 cm), vč. likvidace provizorní opravy ( odtěžení , odvoz, uložení vč. poplatků).</t>
  </si>
  <si>
    <t>1626049645</t>
  </si>
  <si>
    <t>919735111</t>
  </si>
  <si>
    <t>Řezání stávajícího živičného krytu hl do 50 mm</t>
  </si>
  <si>
    <t>-143424623</t>
  </si>
  <si>
    <t>"konstrukce 1 - asfaltové vozovky - tl. bourané konstrukce 55 cm "  9,36*2</t>
  </si>
  <si>
    <t>"konstrukce 2 - asfaltové chodníky- tl. bourané konstrukce 25 cm" 17,56*2</t>
  </si>
  <si>
    <t>919735112</t>
  </si>
  <si>
    <t>Řezání stávajícího živičného krytu hl do 100 mm</t>
  </si>
  <si>
    <t>1646987912</t>
  </si>
  <si>
    <t>1532654027</t>
  </si>
  <si>
    <t>361150780</t>
  </si>
  <si>
    <t>-1820191820</t>
  </si>
  <si>
    <t>-549210230</t>
  </si>
  <si>
    <t>110990695</t>
  </si>
  <si>
    <t>"suť celkem" 64,923</t>
  </si>
  <si>
    <t>-1378010896</t>
  </si>
  <si>
    <t>"odvoz na trvalou skládku do 60 km  - přéplatek 59x"</t>
  </si>
  <si>
    <t>odpad_živice*59</t>
  </si>
  <si>
    <t>-1252003659</t>
  </si>
  <si>
    <t>konstrukce_6a_S*0,26</t>
  </si>
  <si>
    <t>760675475</t>
  </si>
  <si>
    <t>1463572161</t>
  </si>
  <si>
    <t>1583067039</t>
  </si>
  <si>
    <t>334515271</t>
  </si>
  <si>
    <t>konstrukce_2_S*0,128</t>
  </si>
  <si>
    <t>Odpad z kameniva uložený na meziskládce investora k pozdějšímu použití .</t>
  </si>
  <si>
    <t>-1921074518</t>
  </si>
  <si>
    <t>460490014</t>
  </si>
  <si>
    <t>Krytí kabelů výstražnou fólií šířky 40 cm</t>
  </si>
  <si>
    <t>-1298465609</t>
  </si>
  <si>
    <t>130</t>
  </si>
  <si>
    <t>460510064</t>
  </si>
  <si>
    <t>Kabelové prostupy z trub plastových do rýhy s obsypem, průměru do 10 cm</t>
  </si>
  <si>
    <t>893548451</t>
  </si>
  <si>
    <t>" chránička KF 50"130</t>
  </si>
  <si>
    <t>345713510</t>
  </si>
  <si>
    <t>128</t>
  </si>
  <si>
    <t>-774816098</t>
  </si>
  <si>
    <t>130*1,05</t>
  </si>
  <si>
    <t xml:space="preserve">    5 - Komunikace pozemní</t>
  </si>
  <si>
    <t>955581329</t>
  </si>
  <si>
    <t>"konstrukce 3 -vedlejší komunikace" 10,15+7,93</t>
  </si>
  <si>
    <t>"konstrukce 4 -plochy chodníků a pochozích ploch" 4,1+2,93</t>
  </si>
  <si>
    <t>"konstrukce 6 -centrální pochozí plocha" 209,25</t>
  </si>
  <si>
    <t>Komunikace pozemní</t>
  </si>
  <si>
    <t>564851111</t>
  </si>
  <si>
    <t>Podklad ze štěrkodrtě ŠD tl 150 mm</t>
  </si>
  <si>
    <t>1479392500</t>
  </si>
  <si>
    <t>"upřesnění frakce 0-32"</t>
  </si>
  <si>
    <t>564861111</t>
  </si>
  <si>
    <t>Podklad ze štěrkodrtě ŠD tl 200 mm</t>
  </si>
  <si>
    <t>1790571411</t>
  </si>
  <si>
    <t>567122111R</t>
  </si>
  <si>
    <t>Podklad ze směsi stmelené cementem SC C 8/10 (KSC I) tl 100 mm</t>
  </si>
  <si>
    <t>-990039575</t>
  </si>
  <si>
    <t>567132115</t>
  </si>
  <si>
    <t>Podklad ze směsi stmelené cementem SC C 8/10 (KSC I) tl 200 mm</t>
  </si>
  <si>
    <t>-1914319400</t>
  </si>
  <si>
    <t>591211111</t>
  </si>
  <si>
    <t>Kladení dlažby z kostek drobných z kamene do lože z kameniva těženého tl 50 mm</t>
  </si>
  <si>
    <t>-982169500</t>
  </si>
  <si>
    <t>58380129R</t>
  </si>
  <si>
    <t>-840143687</t>
  </si>
  <si>
    <t xml:space="preserve">"1t= 4m2" </t>
  </si>
  <si>
    <t>konstrukce_3*1,02/4</t>
  </si>
  <si>
    <t>58380129R2</t>
  </si>
  <si>
    <t>kostka dlažební drobná, štípaná I.jakost, velikost 10/12 cm - okrová</t>
  </si>
  <si>
    <t>789678297</t>
  </si>
  <si>
    <t xml:space="preserve"> konstrukce_6*1,02</t>
  </si>
  <si>
    <t>591411111</t>
  </si>
  <si>
    <t>Kladení dlažby z mozaiky jednobarevné komunikací pro pěší lože z kameniva</t>
  </si>
  <si>
    <t>810983273</t>
  </si>
  <si>
    <t>58381005</t>
  </si>
  <si>
    <t>-119780764</t>
  </si>
  <si>
    <t>916241213</t>
  </si>
  <si>
    <t>Osazení obrubníku kamenného stojatého s boční opěrou do lože z betonu prostého</t>
  </si>
  <si>
    <t>-2001747170</t>
  </si>
  <si>
    <t>"použijí se stávající očištěné kamenné obrubníky"</t>
  </si>
  <si>
    <t>1,22*3</t>
  </si>
  <si>
    <t>998223011</t>
  </si>
  <si>
    <t>Přesun hmot pro pozemní komunikace s krytem dlážděným</t>
  </si>
  <si>
    <t>-1853170906</t>
  </si>
  <si>
    <t>-11832729</t>
  </si>
  <si>
    <t>"konstrukce 1 - hlavní komunikace" 4,65</t>
  </si>
  <si>
    <t>"konstrukce 3 -vedlejší komunikace" 7,72</t>
  </si>
  <si>
    <t>"konstrukce 4 -plochy chodníků a pochozích ploch" 3,6</t>
  </si>
  <si>
    <t>"konstrukce 5 -vozovky odstavných ploch" 2,62+5,67</t>
  </si>
  <si>
    <t>-397715878</t>
  </si>
  <si>
    <t>-1231944989</t>
  </si>
  <si>
    <t>565176111R</t>
  </si>
  <si>
    <t>Asfaltový beton vrstva podkladní ACP 22+ (obalované kamenivo OKH) tl 100 mm š do 3 m</t>
  </si>
  <si>
    <t>-572307928</t>
  </si>
  <si>
    <t>-688899411</t>
  </si>
  <si>
    <t>567122114</t>
  </si>
  <si>
    <t>Podklad ze směsi stmelené cementem SC C 8/10 (KSC I) tl 150 mm</t>
  </si>
  <si>
    <t>-363731328</t>
  </si>
  <si>
    <t>124193372</t>
  </si>
  <si>
    <t>567142115</t>
  </si>
  <si>
    <t>Podklad ze směsi stmelené cementem SC C 8/10 (KSC I) tl 250 mm</t>
  </si>
  <si>
    <t>102933582</t>
  </si>
  <si>
    <t>573231107</t>
  </si>
  <si>
    <t>Postřik živičný spojovací ze silniční emulze v množství 0,40 kg/m2</t>
  </si>
  <si>
    <t>1884817663</t>
  </si>
  <si>
    <t xml:space="preserve">"PS-E 02-04 kg/m2" </t>
  </si>
  <si>
    <t>konstrukce_1*2</t>
  </si>
  <si>
    <t>577134131R</t>
  </si>
  <si>
    <t>Asfaltový beton vrstva obrusná ACO 11+ (ABS) tř. I tl 40 mm š do 3 m z modifikovaného asfaltu</t>
  </si>
  <si>
    <t>1968337464</t>
  </si>
  <si>
    <t>-1407026918</t>
  </si>
  <si>
    <t>1619294938</t>
  </si>
  <si>
    <t>konstrukce_5*1,02/4</t>
  </si>
  <si>
    <t>-850412844</t>
  </si>
  <si>
    <t>-311542150</t>
  </si>
  <si>
    <t>-751708879</t>
  </si>
  <si>
    <t>1,22*4</t>
  </si>
  <si>
    <t>1619119501</t>
  </si>
  <si>
    <t>-915229775</t>
  </si>
  <si>
    <t>"konstrukce 3 -vedlejší komunikace" 103,48*1,06</t>
  </si>
  <si>
    <t>"konstrukce 4 -plochy chodníků a pochozích ploch" 57,11*1,06+27,43*1,06+27,43*1,06</t>
  </si>
  <si>
    <t>"konstrukce 5 -vozovky odstavných ploch" 25,87*1,06</t>
  </si>
  <si>
    <t>"konstrukce 6 -centrální pochozí plocha" 122,15*1,06+7,2*1,06</t>
  </si>
  <si>
    <t>1872207033</t>
  </si>
  <si>
    <t>1811737315</t>
  </si>
  <si>
    <t>-215878284</t>
  </si>
  <si>
    <t>457187744</t>
  </si>
  <si>
    <t>-1502157073</t>
  </si>
  <si>
    <t>-1530054562</t>
  </si>
  <si>
    <t>-78944271</t>
  </si>
  <si>
    <t>-1067638454</t>
  </si>
  <si>
    <t>1648550019</t>
  </si>
  <si>
    <t>1723398389</t>
  </si>
  <si>
    <t>40,0</t>
  </si>
  <si>
    <t>1903263346</t>
  </si>
  <si>
    <t>-1148914673</t>
  </si>
  <si>
    <t>"konstrukce 3 -vedlejší komunikace" 65,6</t>
  </si>
  <si>
    <t>"konstrukce 4 -plochy chodníků a pochozích ploch" 46,5</t>
  </si>
  <si>
    <t>"konstrukce 5 -vozovky odstavných ploch" 54,7</t>
  </si>
  <si>
    <t>261207919</t>
  </si>
  <si>
    <t>1582549972</t>
  </si>
  <si>
    <t>-763397471</t>
  </si>
  <si>
    <t>-1599685708</t>
  </si>
  <si>
    <t>136257647</t>
  </si>
  <si>
    <t>623847506</t>
  </si>
  <si>
    <t>600828381</t>
  </si>
  <si>
    <t>-669663690</t>
  </si>
  <si>
    <t>-1355465609</t>
  </si>
  <si>
    <t>916111112</t>
  </si>
  <si>
    <t>Osazení obruby z velkých kostek bez boční opěry do lože z betonu prostého</t>
  </si>
  <si>
    <t>931580860</t>
  </si>
  <si>
    <t>"použijí se stávající očištěné kamenné kostky"</t>
  </si>
  <si>
    <t>22,5</t>
  </si>
  <si>
    <t>-591760749</t>
  </si>
  <si>
    <t>13,7</t>
  </si>
  <si>
    <t>528416567</t>
  </si>
  <si>
    <t>5,435</t>
  </si>
  <si>
    <t>3,78</t>
  </si>
  <si>
    <t>125859468</t>
  </si>
  <si>
    <t>"konstrukce 2 -zastávkový záliv" 3,25*0,5</t>
  </si>
  <si>
    <t>"konstrukce 3 -vedlejší komunikace+dělící pás" 10,47*0,5+0,4*0,5</t>
  </si>
  <si>
    <t>"konstrukce 4 -plochy chodníků a pochozích ploch" 85,07*0,5+6,24*0,5</t>
  </si>
  <si>
    <t>"konstrukce 5 -vozovky odstavných ploch" 7,41*0,5</t>
  </si>
  <si>
    <t>" stávající asfaltový chodník" 7,56*0,5</t>
  </si>
  <si>
    <t>-430903446</t>
  </si>
  <si>
    <t>-710910423</t>
  </si>
  <si>
    <t>-572481510</t>
  </si>
  <si>
    <t>-1198240757</t>
  </si>
  <si>
    <t>-848654787</t>
  </si>
  <si>
    <t>680733791</t>
  </si>
  <si>
    <t>578143133</t>
  </si>
  <si>
    <t>Litý asfalt MA 11 (LAS) tl 40 mm š do 3 m z modifikovaného asfaltu</t>
  </si>
  <si>
    <t>435769624</t>
  </si>
  <si>
    <t>578901112</t>
  </si>
  <si>
    <t>Zdrsňovací posyp litého asfaltu v množství 6 kg/m2</t>
  </si>
  <si>
    <t>-196710387</t>
  </si>
  <si>
    <t>88015687</t>
  </si>
  <si>
    <t>424939737</t>
  </si>
  <si>
    <t>konstrukce_2*1,02/4</t>
  </si>
  <si>
    <t>1881857130</t>
  </si>
  <si>
    <t>-1986318774</t>
  </si>
  <si>
    <t>543694070</t>
  </si>
  <si>
    <t>2*0,5</t>
  </si>
  <si>
    <t>-939558865</t>
  </si>
  <si>
    <t>3*0,5</t>
  </si>
  <si>
    <t>-541656794</t>
  </si>
  <si>
    <t>4 - PS 01 Provozní soubory</t>
  </si>
  <si>
    <t>4.1 - PS 01.1 Akumulace dešťové vody-strojní část</t>
  </si>
  <si>
    <t xml:space="preserve">    35-M - Montáž čerpadel, kompr.a vodoh.zař.</t>
  </si>
  <si>
    <t>35-M</t>
  </si>
  <si>
    <t>Montáž čerpadel, kompr.a vodoh.zař.</t>
  </si>
  <si>
    <t>Ponorné čerpadlo dešťových vod  - značení pohonu M1 , kW 3.</t>
  </si>
  <si>
    <t>-2048488916</t>
  </si>
  <si>
    <t>"Slouží k čerpání obsahu dešťové akumulační nádrže"</t>
  </si>
  <si>
    <t>"Pracovní médium : dešťová voda"</t>
  </si>
  <si>
    <t>"typ/parametry: 5 l/s, Hg=5 m"</t>
  </si>
  <si>
    <t>"součástí kompletu musí být: vlastní čerpadlo s patním kolenem, spouštěcím vybavením – vodící tyče, horní kotvení tyčí, vedení čerpadla,"</t>
  </si>
  <si>
    <t>"(spodní kotvení vodících tyčí je na patním koleně), veškerý montážní a kotevní materiál; kabeláž 10 m, vnitřní tepelná ochrana a "</t>
  </si>
  <si>
    <t>"a čidlo průsaku ucpávkou včetně vyhodnocovacího relé; nerezové lano a nerezový řetěz pro vytahování čerpadla z nádrže, mobilní zvedací zařízení. "</t>
  </si>
  <si>
    <t>"el.parametry:  3,0 kW; 400 V; 50 Hz;"</t>
  </si>
  <si>
    <t>4.2 - PS 01.2 Akumulace dešťové vody-elektrotechnická část</t>
  </si>
  <si>
    <t xml:space="preserve">    741 - Elektroinstalace - silnoproud</t>
  </si>
  <si>
    <t xml:space="preserve">    21-M - Elektromontáže</t>
  </si>
  <si>
    <t xml:space="preserve">    22-M - Montáže technologických zařízení pro dopravní stavby</t>
  </si>
  <si>
    <t>741</t>
  </si>
  <si>
    <t>Elektroinstalace - silnoproud</t>
  </si>
  <si>
    <t>741330043</t>
  </si>
  <si>
    <t>Montáž stykač střídavý vestavný třípólový do 40 A</t>
  </si>
  <si>
    <t>-1443887352</t>
  </si>
  <si>
    <t>35821108.R01</t>
  </si>
  <si>
    <t>stykač vzduchový 3pólový  40 A, Un 220-230V / 50Hz na DIN lištu s ročním ovládáním</t>
  </si>
  <si>
    <t>-557807937</t>
  </si>
  <si>
    <t>741330302</t>
  </si>
  <si>
    <t>Montáž ovladačů tlačítkových nástěnných se zapojením vodičů s aretací</t>
  </si>
  <si>
    <t>1416778901</t>
  </si>
  <si>
    <t>38226130.R01</t>
  </si>
  <si>
    <t>Nástěnné tlačítko s aretací s uzamykatelným krytem (FAB) v provedení antivandal do venkovního prostředí - min. IP 44</t>
  </si>
  <si>
    <t>940654979</t>
  </si>
  <si>
    <t>21-M</t>
  </si>
  <si>
    <t>Elektromontáže</t>
  </si>
  <si>
    <t>210100001</t>
  </si>
  <si>
    <t>Ukončení vodičů v rozváděči nebo na přístroji včetně zapojení průřezu žíly do 2,5 mm2</t>
  </si>
  <si>
    <t>-2000044671</t>
  </si>
  <si>
    <t>2*(5+7+5)</t>
  </si>
  <si>
    <t>210120511</t>
  </si>
  <si>
    <t>Montáž jističů do 100 A</t>
  </si>
  <si>
    <t>1788147540</t>
  </si>
  <si>
    <t>35822107</t>
  </si>
  <si>
    <t>jistič 1pólový-charakteristika B 6A</t>
  </si>
  <si>
    <t>-845231107</t>
  </si>
  <si>
    <t>35822611.R01</t>
  </si>
  <si>
    <t>Motorový spouštěč pro čerpadlo do 3,0 kW (např. nastavitelný rozsah 6,3-10A), třmen. svorky pro 2,5-25 mm2</t>
  </si>
  <si>
    <t>-1417931119</t>
  </si>
  <si>
    <t>210220001</t>
  </si>
  <si>
    <t>Montáž uzemňovacího vedení vodičů FeZn pomocí svorek na povrchu páskou do 120 mm2</t>
  </si>
  <si>
    <t>1636351198</t>
  </si>
  <si>
    <t>35442062</t>
  </si>
  <si>
    <t>pás zemnící 30x4mm FeZn</t>
  </si>
  <si>
    <t>1576901921</t>
  </si>
  <si>
    <t>35441073</t>
  </si>
  <si>
    <t>drát D 10mm FeZn</t>
  </si>
  <si>
    <t>748608727</t>
  </si>
  <si>
    <t>35441895</t>
  </si>
  <si>
    <t>svorka připojovací k připojení kovových částí</t>
  </si>
  <si>
    <t>-266624249</t>
  </si>
  <si>
    <t>35441986</t>
  </si>
  <si>
    <t>svorka odbočovací a spojovací pro pásek 30x4 mm, FeZn</t>
  </si>
  <si>
    <t>-748399453</t>
  </si>
  <si>
    <t>35441996</t>
  </si>
  <si>
    <t>svorka odbočovací a spojovací pro spojování kruhových a páskových vodičů, FeZn</t>
  </si>
  <si>
    <t>1519130927</t>
  </si>
  <si>
    <t>210280002</t>
  </si>
  <si>
    <t>Zkoušky a prohlídky el rozvodů a zařízení celková prohlídka pro objem mtž prací do 500 000 Kč</t>
  </si>
  <si>
    <t>271307546</t>
  </si>
  <si>
    <t>210280101</t>
  </si>
  <si>
    <t>Kontrola rozváděčů nn silových hmotnosti do 200 kg</t>
  </si>
  <si>
    <t>90635740</t>
  </si>
  <si>
    <t>210280211</t>
  </si>
  <si>
    <t>Měření zemních odporů zemniče prvního nebo samostatného</t>
  </si>
  <si>
    <t>355681974</t>
  </si>
  <si>
    <t>210280215</t>
  </si>
  <si>
    <t>Připlatek k měření zemních odporů prvního zemniče za každý další zemnič v síti</t>
  </si>
  <si>
    <t>987290091</t>
  </si>
  <si>
    <t>210280351</t>
  </si>
  <si>
    <t>Zkoušky kabelů silových do 1 kV, počtu a průřezu žil do 4x25 mm2</t>
  </si>
  <si>
    <t>1202031626</t>
  </si>
  <si>
    <t>210280371</t>
  </si>
  <si>
    <t>Zkoušky kabelů ovládacích do 7 žil</t>
  </si>
  <si>
    <t>841924853</t>
  </si>
  <si>
    <t>210812061</t>
  </si>
  <si>
    <t>Montáž kabel Cu plný kulatý do 1 kV 5x1,5 až 2,5 mm2 uložený volně nebo v liště (CYKY)</t>
  </si>
  <si>
    <t>-1344132644</t>
  </si>
  <si>
    <t>150+230</t>
  </si>
  <si>
    <t>34111090</t>
  </si>
  <si>
    <t>kabel silový s Cu jádrem 1kV 5x1,5mm2</t>
  </si>
  <si>
    <t>77842227</t>
  </si>
  <si>
    <t>150*1,15 'Přepočtené koeficientem množství</t>
  </si>
  <si>
    <t>34111094</t>
  </si>
  <si>
    <t>kabel silový s Cu jádrem 1kV 5x2,5mm2</t>
  </si>
  <si>
    <t>-344934191</t>
  </si>
  <si>
    <t>230</t>
  </si>
  <si>
    <t>230*1,15 'Přepočtené koeficientem množství</t>
  </si>
  <si>
    <t>210812071</t>
  </si>
  <si>
    <t>Montáž kabel Cu plný kulatý do 1 kV 7x1,5až 2,5 mm2 uložený volně nebo v liště (CYKY)</t>
  </si>
  <si>
    <t>-492784669</t>
  </si>
  <si>
    <t>34111110</t>
  </si>
  <si>
    <t>kabel silový s Cu jádrem 1kV 7x1,5mm2</t>
  </si>
  <si>
    <t>1513799012</t>
  </si>
  <si>
    <t>226411270.R01</t>
  </si>
  <si>
    <t>Montáž a dodávka tepelně smrštitelné trubičky zž pro uzemnění</t>
  </si>
  <si>
    <t>-1707029769</t>
  </si>
  <si>
    <t>PM</t>
  </si>
  <si>
    <t>Přidružený materiál</t>
  </si>
  <si>
    <t>%</t>
  </si>
  <si>
    <t>1603145009</t>
  </si>
  <si>
    <t>PPV</t>
  </si>
  <si>
    <t>Podíl přidružených výkonů</t>
  </si>
  <si>
    <t>-884261424</t>
  </si>
  <si>
    <t>22-M</t>
  </si>
  <si>
    <t>Montáže technologických zařízení pro dopravní stavby</t>
  </si>
  <si>
    <t>220060423</t>
  </si>
  <si>
    <t>Položení ochranné trubky do kabelového lože průměru 110 mm</t>
  </si>
  <si>
    <t>-1283208868</t>
  </si>
  <si>
    <t>140+200</t>
  </si>
  <si>
    <t>34571353</t>
  </si>
  <si>
    <t>trubka elektroinstalační ohebná dvouplášťová korugovaná (chránička) D 61/75mm, HDPE+LDPE</t>
  </si>
  <si>
    <t>256</t>
  </si>
  <si>
    <t>-1276897823</t>
  </si>
  <si>
    <t>34571351</t>
  </si>
  <si>
    <t>trubka elektroinstalační ohebná dvouplášťová korugovaná (chránička) D 41/50mm, HDPE+LDPE</t>
  </si>
  <si>
    <t>-496666113</t>
  </si>
  <si>
    <t>220110346</t>
  </si>
  <si>
    <t>Montáž štítku kabelového průběžného</t>
  </si>
  <si>
    <t>84720898</t>
  </si>
  <si>
    <t>354421100M.01</t>
  </si>
  <si>
    <t>štítek plastový - označovací</t>
  </si>
  <si>
    <t>-447937128</t>
  </si>
  <si>
    <t>trubka elektroinstalační ohebná , HDPE+LDPE KF 09050</t>
  </si>
  <si>
    <t>kostka dlažební drobná štípaná 10/12, stávající s dopravou z meziskládky</t>
  </si>
  <si>
    <t>"1t= 4m2" - použije se stávající</t>
  </si>
  <si>
    <t>kostka dlažební mozaika žula 4/6 šedá, stávající s dopravou z meziskládky</t>
  </si>
  <si>
    <t>konstrukce_4*1,02 použije se stávající</t>
  </si>
  <si>
    <t>1 - DSO 03.5.1  Komunikace a zpevněné plochy - akumulace - stoka A-d</t>
  </si>
  <si>
    <t>2 - DSO 03.5.2  "Komunikace a zpevněné plochy - akumulace - stoka A1-d</t>
  </si>
  <si>
    <t>3 - DSO 03.5.3  Komunikace a zpevněné plochy - akumulace - přípojky stoka A-d</t>
  </si>
  <si>
    <t>4 - DSO 03.5.4  Komunikace a zpevněné plochy- akumulační nádrž</t>
  </si>
  <si>
    <t>5 - DSO 03.5.5  Komunikace a zpevněné plochy - přípojka NN</t>
  </si>
  <si>
    <t>DSO 03.5 Komunikace a zpevněné plochy - akumulace</t>
  </si>
  <si>
    <t>DSO 03.5.1  Komunikace a zpevněné plochy - akumulace - stoka A-d</t>
  </si>
  <si>
    <t>DSO 03.5.2  Komunikace a zpevněné plochy - akumulace - stoka A1-d</t>
  </si>
  <si>
    <t>DSO 03.5.3  Komunikace a zpevněné plochy - akumulace - přípojky stoka A-d</t>
  </si>
  <si>
    <t>DSO 03.5.4  Komunikace a zpevněné plochy - akumulační nádrž</t>
  </si>
  <si>
    <t>DSO 03.5.5  Komunikace a zpevněné plochy - přípojka NN</t>
  </si>
  <si>
    <t>5 - DSO 03.5 Komunikace a zpevněné plochy - akumulace</t>
  </si>
  <si>
    <t>5 - DSO 03.5 Komunikace a zpevněn plochy - akumulace</t>
  </si>
  <si>
    <t>D+M nerez  vstupního poklopu  600x600 mm (variantně litina), vč. rámu, povrchové úpravy a  přesunu hmot. Podrobnosti viz TZ.</t>
  </si>
  <si>
    <t>D+M nerez  poklopu (variantně litina) pro čerpadlo 600x900 mm, vč. rámu, vč. přesunu hmot. Podrobnosti viz TZ.</t>
  </si>
  <si>
    <t>D+M nerez savice odběru akumulované vody vč. atypické nadzemní části a  přesunu hmot. Podrobnosti viz TZ.</t>
  </si>
  <si>
    <t xml:space="preserve">Demontáž stávající dopravní značky včetně projednání technologického postupu demontáže a její předání vlastníku k dalšímu využití. Nerecyklovatelné vybourané materiály uložit na skládku ve vzdálenosti do 60 km, materiál využitelný k dalšímu použití uložit na meziskládku ve vzdálenosti do 3 km </t>
  </si>
  <si>
    <t xml:space="preserve">Demontáž a odvoz stávajícího mobiliáře s uložením na meziskládku do 3 km. Nerecyklovatelné vybourané materiály uložit na skládku ve vzdálenosti do 60 km, materiál využitelný k dalšímu použití uložit na meziskládku ve vzdálenosti do 3 km </t>
  </si>
  <si>
    <t>Demontáž a odvoz laviček, stolů a ohrazení přiléhajících ke stánku občerstvení. Jedná se o mobiliář v majetku města Třebíč a bude uložen na meziskládku ve vzdálenosti do 3 km. Demontáž a odvoz samotného stánku občerstvení není předmětem této položky (demontáž a odvoz zajistí majitel stánku).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</si>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</sst>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theme="0" tint="-0.249977111117893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38" fillId="3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>
      <alignment horizontal="center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4" fontId="25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  <protection locked="0"/>
    </xf>
    <xf numFmtId="4" fontId="23" fillId="6" borderId="22" xfId="0" applyNumberFormat="1" applyFont="1" applyFill="1" applyBorder="1" applyAlignment="1" applyProtection="1">
      <alignment vertical="center"/>
    </xf>
    <xf numFmtId="0" fontId="38" fillId="0" borderId="22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/>
    </xf>
    <xf numFmtId="0" fontId="38" fillId="0" borderId="22" xfId="0" applyFont="1" applyFill="1" applyBorder="1" applyAlignment="1" applyProtection="1">
      <alignment horizontal="center" vertical="center" wrapText="1"/>
    </xf>
    <xf numFmtId="167" fontId="38" fillId="0" borderId="22" xfId="0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167" fontId="11" fillId="0" borderId="0" xfId="0" applyNumberFormat="1" applyFont="1" applyFill="1" applyAlignment="1" applyProtection="1">
      <alignment vertical="center"/>
    </xf>
    <xf numFmtId="0" fontId="23" fillId="0" borderId="22" xfId="0" applyFont="1" applyFill="1" applyBorder="1" applyAlignment="1" applyProtection="1">
      <alignment horizontal="center" vertical="center" wrapText="1"/>
    </xf>
    <xf numFmtId="167" fontId="23" fillId="0" borderId="22" xfId="0" applyNumberFormat="1" applyFont="1" applyFill="1" applyBorder="1" applyAlignment="1" applyProtection="1">
      <alignment vertical="center"/>
    </xf>
    <xf numFmtId="0" fontId="7" fillId="0" borderId="0" xfId="0" applyFont="1" applyFill="1" applyAlignment="1" applyProtection="1"/>
    <xf numFmtId="4" fontId="23" fillId="7" borderId="22" xfId="0" applyNumberFormat="1" applyFont="1" applyFill="1" applyBorder="1" applyAlignment="1" applyProtection="1">
      <alignment vertical="center"/>
      <protection locked="0"/>
    </xf>
    <xf numFmtId="4" fontId="38" fillId="7" borderId="22" xfId="0" applyNumberFormat="1" applyFont="1" applyFill="1" applyBorder="1" applyAlignment="1" applyProtection="1">
      <alignment vertical="center"/>
      <protection locked="0"/>
    </xf>
    <xf numFmtId="0" fontId="23" fillId="6" borderId="22" xfId="0" applyFont="1" applyFill="1" applyBorder="1" applyAlignment="1" applyProtection="1">
      <alignment horizontal="left" vertical="center" wrapText="1"/>
    </xf>
    <xf numFmtId="0" fontId="8" fillId="6" borderId="0" xfId="0" applyFont="1" applyFill="1" applyAlignment="1" applyProtection="1">
      <alignment horizontal="left" vertical="center" wrapText="1"/>
    </xf>
    <xf numFmtId="0" fontId="41" fillId="6" borderId="22" xfId="0" applyFont="1" applyFill="1" applyBorder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5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topLeftCell="A70" workbookViewId="0">
      <selection activeCell="AG96" sqref="AG96:AM96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33" width="2.6640625" style="138" customWidth="1"/>
    <col min="34" max="34" width="3.33203125" style="138" customWidth="1"/>
    <col min="35" max="35" width="31.6640625" style="138" customWidth="1"/>
    <col min="36" max="37" width="2.5" style="138" customWidth="1"/>
    <col min="38" max="38" width="8.33203125" style="138" customWidth="1"/>
    <col min="39" max="39" width="3.33203125" style="138" customWidth="1"/>
    <col min="40" max="40" width="13.33203125" style="138" customWidth="1"/>
    <col min="41" max="41" width="7.5" style="138" customWidth="1"/>
    <col min="42" max="42" width="4.1640625" style="138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R2" s="318" t="s">
        <v>5</v>
      </c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8" t="s">
        <v>6</v>
      </c>
      <c r="BT2" s="18" t="s">
        <v>7</v>
      </c>
    </row>
    <row r="3" spans="1:74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9"/>
      <c r="AR3" s="20"/>
      <c r="BS3" s="18" t="s">
        <v>6</v>
      </c>
      <c r="BT3" s="18" t="s">
        <v>8</v>
      </c>
    </row>
    <row r="4" spans="1:74" s="1" customFormat="1" ht="24.95" customHeight="1">
      <c r="A4" s="138"/>
      <c r="B4" s="141"/>
      <c r="C4" s="138"/>
      <c r="D4" s="142" t="s">
        <v>9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R4" s="20"/>
      <c r="AS4" s="21" t="s">
        <v>10</v>
      </c>
      <c r="BE4" s="22" t="s">
        <v>11</v>
      </c>
      <c r="BS4" s="18" t="s">
        <v>12</v>
      </c>
    </row>
    <row r="5" spans="1:74" s="1" customFormat="1" ht="12" customHeight="1">
      <c r="A5" s="138"/>
      <c r="B5" s="141"/>
      <c r="C5" s="138"/>
      <c r="D5" s="143" t="s">
        <v>13</v>
      </c>
      <c r="E5" s="138"/>
      <c r="F5" s="138"/>
      <c r="G5" s="138"/>
      <c r="H5" s="138"/>
      <c r="I5" s="138"/>
      <c r="J5" s="138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138"/>
      <c r="AR5" s="20"/>
      <c r="BE5" s="299" t="s">
        <v>15</v>
      </c>
      <c r="BS5" s="18" t="s">
        <v>6</v>
      </c>
    </row>
    <row r="6" spans="1:74" s="1" customFormat="1" ht="36.950000000000003" customHeight="1">
      <c r="A6" s="138"/>
      <c r="B6" s="141"/>
      <c r="C6" s="138"/>
      <c r="D6" s="144" t="s">
        <v>16</v>
      </c>
      <c r="E6" s="138"/>
      <c r="F6" s="138"/>
      <c r="G6" s="138"/>
      <c r="H6" s="138"/>
      <c r="I6" s="138"/>
      <c r="J6" s="138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138"/>
      <c r="AR6" s="20"/>
      <c r="BE6" s="300"/>
      <c r="BS6" s="18" t="s">
        <v>6</v>
      </c>
    </row>
    <row r="7" spans="1:74" s="1" customFormat="1" ht="12" customHeight="1">
      <c r="A7" s="138"/>
      <c r="B7" s="141"/>
      <c r="C7" s="138"/>
      <c r="D7" s="145" t="s">
        <v>18</v>
      </c>
      <c r="E7" s="138"/>
      <c r="F7" s="138"/>
      <c r="G7" s="138"/>
      <c r="H7" s="138"/>
      <c r="I7" s="138"/>
      <c r="J7" s="138"/>
      <c r="K7" s="146" t="s">
        <v>1</v>
      </c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45" t="s">
        <v>19</v>
      </c>
      <c r="AL7" s="138"/>
      <c r="AM7" s="138"/>
      <c r="AN7" s="146" t="s">
        <v>1</v>
      </c>
      <c r="AO7" s="138"/>
      <c r="AP7" s="138"/>
      <c r="AR7" s="20"/>
      <c r="BE7" s="300"/>
      <c r="BS7" s="18" t="s">
        <v>6</v>
      </c>
    </row>
    <row r="8" spans="1:74" s="1" customFormat="1" ht="12" customHeight="1">
      <c r="A8" s="138"/>
      <c r="B8" s="141"/>
      <c r="C8" s="138"/>
      <c r="D8" s="145" t="s">
        <v>20</v>
      </c>
      <c r="E8" s="138"/>
      <c r="F8" s="138"/>
      <c r="G8" s="138"/>
      <c r="H8" s="138"/>
      <c r="I8" s="138"/>
      <c r="J8" s="138"/>
      <c r="K8" s="146" t="s">
        <v>21</v>
      </c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45" t="s">
        <v>22</v>
      </c>
      <c r="AL8" s="138"/>
      <c r="AM8" s="138"/>
      <c r="AN8" s="136"/>
      <c r="AO8" s="138"/>
      <c r="AP8" s="138"/>
      <c r="AR8" s="20"/>
      <c r="BE8" s="300"/>
      <c r="BS8" s="18" t="s">
        <v>6</v>
      </c>
    </row>
    <row r="9" spans="1:74" s="1" customFormat="1" ht="14.45" customHeight="1">
      <c r="A9" s="138"/>
      <c r="B9" s="141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R9" s="20"/>
      <c r="BE9" s="300"/>
      <c r="BS9" s="18" t="s">
        <v>6</v>
      </c>
    </row>
    <row r="10" spans="1:74" s="1" customFormat="1" ht="12" customHeight="1">
      <c r="A10" s="138"/>
      <c r="B10" s="141"/>
      <c r="C10" s="138"/>
      <c r="D10" s="145" t="s">
        <v>23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45" t="s">
        <v>24</v>
      </c>
      <c r="AL10" s="138"/>
      <c r="AM10" s="138"/>
      <c r="AN10" s="146" t="s">
        <v>1</v>
      </c>
      <c r="AO10" s="138"/>
      <c r="AP10" s="138"/>
      <c r="AR10" s="20"/>
      <c r="BE10" s="300"/>
      <c r="BS10" s="18" t="s">
        <v>6</v>
      </c>
    </row>
    <row r="11" spans="1:74" s="1" customFormat="1" ht="18.399999999999999" customHeight="1">
      <c r="A11" s="138"/>
      <c r="B11" s="141"/>
      <c r="C11" s="138"/>
      <c r="D11" s="138"/>
      <c r="E11" s="146" t="s">
        <v>25</v>
      </c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45" t="s">
        <v>26</v>
      </c>
      <c r="AL11" s="138"/>
      <c r="AM11" s="138"/>
      <c r="AN11" s="146" t="s">
        <v>1</v>
      </c>
      <c r="AO11" s="138"/>
      <c r="AP11" s="138"/>
      <c r="AR11" s="20"/>
      <c r="BE11" s="300"/>
      <c r="BS11" s="18" t="s">
        <v>6</v>
      </c>
    </row>
    <row r="12" spans="1:74" s="1" customFormat="1" ht="6.95" customHeight="1">
      <c r="A12" s="138"/>
      <c r="B12" s="141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R12" s="20"/>
      <c r="BE12" s="300"/>
      <c r="BS12" s="18" t="s">
        <v>6</v>
      </c>
    </row>
    <row r="13" spans="1:74" s="1" customFormat="1" ht="12" customHeight="1">
      <c r="A13" s="138"/>
      <c r="B13" s="141"/>
      <c r="C13" s="138"/>
      <c r="D13" s="145" t="s">
        <v>27</v>
      </c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45" t="s">
        <v>24</v>
      </c>
      <c r="AL13" s="138"/>
      <c r="AM13" s="138"/>
      <c r="AN13" s="135" t="s">
        <v>28</v>
      </c>
      <c r="AO13" s="138"/>
      <c r="AP13" s="138"/>
      <c r="AR13" s="20"/>
      <c r="BE13" s="300"/>
      <c r="BS13" s="18" t="s">
        <v>6</v>
      </c>
    </row>
    <row r="14" spans="1:74" ht="12.75">
      <c r="B14" s="141"/>
      <c r="E14" s="305" t="s">
        <v>28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145" t="s">
        <v>26</v>
      </c>
      <c r="AN14" s="135" t="s">
        <v>28</v>
      </c>
      <c r="AR14" s="20"/>
      <c r="BE14" s="300"/>
      <c r="BS14" s="18" t="s">
        <v>6</v>
      </c>
    </row>
    <row r="15" spans="1:74" s="1" customFormat="1" ht="6.95" customHeight="1">
      <c r="A15" s="138"/>
      <c r="B15" s="141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R15" s="20"/>
      <c r="BE15" s="300"/>
      <c r="BS15" s="18" t="s">
        <v>3</v>
      </c>
    </row>
    <row r="16" spans="1:74" s="1" customFormat="1" ht="12" customHeight="1">
      <c r="A16" s="138"/>
      <c r="B16" s="141"/>
      <c r="C16" s="138"/>
      <c r="D16" s="145" t="s">
        <v>29</v>
      </c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45" t="s">
        <v>24</v>
      </c>
      <c r="AL16" s="138"/>
      <c r="AM16" s="138"/>
      <c r="AN16" s="146" t="s">
        <v>1</v>
      </c>
      <c r="AO16" s="138"/>
      <c r="AP16" s="138"/>
      <c r="AR16" s="20"/>
      <c r="BE16" s="300"/>
      <c r="BS16" s="18" t="s">
        <v>3</v>
      </c>
    </row>
    <row r="17" spans="1:71" s="1" customFormat="1" ht="18.399999999999999" customHeight="1">
      <c r="A17" s="138"/>
      <c r="B17" s="141"/>
      <c r="C17" s="138"/>
      <c r="D17" s="138"/>
      <c r="E17" s="146" t="s">
        <v>30</v>
      </c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45" t="s">
        <v>26</v>
      </c>
      <c r="AL17" s="138"/>
      <c r="AM17" s="138"/>
      <c r="AN17" s="146" t="s">
        <v>1</v>
      </c>
      <c r="AO17" s="138"/>
      <c r="AP17" s="138"/>
      <c r="AR17" s="20"/>
      <c r="BE17" s="300"/>
      <c r="BS17" s="18" t="s">
        <v>31</v>
      </c>
    </row>
    <row r="18" spans="1:71" s="1" customFormat="1" ht="6.95" customHeight="1">
      <c r="A18" s="138"/>
      <c r="B18" s="141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R18" s="20"/>
      <c r="BE18" s="300"/>
      <c r="BS18" s="18" t="s">
        <v>6</v>
      </c>
    </row>
    <row r="19" spans="1:71" s="1" customFormat="1" ht="12" customHeight="1">
      <c r="A19" s="138"/>
      <c r="B19" s="141"/>
      <c r="C19" s="138"/>
      <c r="D19" s="145" t="s">
        <v>32</v>
      </c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45" t="s">
        <v>24</v>
      </c>
      <c r="AL19" s="138"/>
      <c r="AM19" s="138"/>
      <c r="AN19" s="146" t="s">
        <v>1</v>
      </c>
      <c r="AO19" s="138"/>
      <c r="AP19" s="138"/>
      <c r="AR19" s="20"/>
      <c r="BE19" s="300"/>
      <c r="BS19" s="18" t="s">
        <v>6</v>
      </c>
    </row>
    <row r="20" spans="1:71" s="1" customFormat="1" ht="18.399999999999999" customHeight="1">
      <c r="A20" s="138"/>
      <c r="B20" s="141"/>
      <c r="C20" s="138"/>
      <c r="D20" s="138"/>
      <c r="E20" s="146" t="s">
        <v>33</v>
      </c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45" t="s">
        <v>26</v>
      </c>
      <c r="AL20" s="138"/>
      <c r="AM20" s="138"/>
      <c r="AN20" s="146" t="s">
        <v>1</v>
      </c>
      <c r="AO20" s="138"/>
      <c r="AP20" s="138"/>
      <c r="AR20" s="20"/>
      <c r="BE20" s="300"/>
      <c r="BS20" s="18" t="s">
        <v>31</v>
      </c>
    </row>
    <row r="21" spans="1:71" s="1" customFormat="1" ht="6.95" customHeight="1">
      <c r="A21" s="138"/>
      <c r="B21" s="141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R21" s="20"/>
      <c r="BE21" s="300"/>
    </row>
    <row r="22" spans="1:71" s="1" customFormat="1" ht="12" customHeight="1">
      <c r="A22" s="138"/>
      <c r="B22" s="141"/>
      <c r="C22" s="138"/>
      <c r="D22" s="145" t="s">
        <v>34</v>
      </c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R22" s="20"/>
      <c r="BE22" s="300"/>
    </row>
    <row r="23" spans="1:71" s="1" customFormat="1" ht="16.5" customHeight="1">
      <c r="A23" s="138"/>
      <c r="B23" s="141"/>
      <c r="C23" s="138"/>
      <c r="D23" s="138"/>
      <c r="E23" s="307" t="s">
        <v>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138"/>
      <c r="AP23" s="138"/>
      <c r="AR23" s="20"/>
      <c r="BE23" s="300"/>
    </row>
    <row r="24" spans="1:71" s="1" customFormat="1" ht="6.95" customHeight="1">
      <c r="A24" s="138"/>
      <c r="B24" s="141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R24" s="20"/>
      <c r="BE24" s="300"/>
    </row>
    <row r="25" spans="1:71" s="1" customFormat="1" ht="6.95" customHeight="1">
      <c r="A25" s="138"/>
      <c r="B25" s="141"/>
      <c r="C25" s="138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38"/>
      <c r="AR25" s="20"/>
      <c r="BE25" s="300"/>
    </row>
    <row r="26" spans="1:71" s="2" customFormat="1" ht="25.9" customHeight="1">
      <c r="A26" s="148"/>
      <c r="B26" s="149"/>
      <c r="C26" s="148"/>
      <c r="D26" s="150" t="s">
        <v>35</v>
      </c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308">
        <f>ROUND(AG94,2)</f>
        <v>0</v>
      </c>
      <c r="AL26" s="309"/>
      <c r="AM26" s="309"/>
      <c r="AN26" s="309"/>
      <c r="AO26" s="309"/>
      <c r="AP26" s="148"/>
      <c r="AQ26" s="24"/>
      <c r="AR26" s="25"/>
      <c r="BE26" s="300"/>
    </row>
    <row r="27" spans="1:7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24"/>
      <c r="AR27" s="25"/>
      <c r="BE27" s="300"/>
    </row>
    <row r="28" spans="1:71" s="2" customFormat="1" ht="12.75">
      <c r="A28" s="148"/>
      <c r="B28" s="149"/>
      <c r="C28" s="148"/>
      <c r="D28" s="148"/>
      <c r="E28" s="148"/>
      <c r="F28" s="148"/>
      <c r="G28" s="148"/>
      <c r="H28" s="148"/>
      <c r="I28" s="148"/>
      <c r="J28" s="148"/>
      <c r="K28" s="148"/>
      <c r="L28" s="310" t="s">
        <v>36</v>
      </c>
      <c r="M28" s="310"/>
      <c r="N28" s="310"/>
      <c r="O28" s="310"/>
      <c r="P28" s="310"/>
      <c r="Q28" s="148"/>
      <c r="R28" s="148"/>
      <c r="S28" s="148"/>
      <c r="T28" s="148"/>
      <c r="U28" s="148"/>
      <c r="V28" s="148"/>
      <c r="W28" s="310" t="s">
        <v>37</v>
      </c>
      <c r="X28" s="310"/>
      <c r="Y28" s="310"/>
      <c r="Z28" s="310"/>
      <c r="AA28" s="310"/>
      <c r="AB28" s="310"/>
      <c r="AC28" s="310"/>
      <c r="AD28" s="310"/>
      <c r="AE28" s="310"/>
      <c r="AF28" s="148"/>
      <c r="AG28" s="148"/>
      <c r="AH28" s="148"/>
      <c r="AI28" s="148"/>
      <c r="AJ28" s="148"/>
      <c r="AK28" s="310" t="s">
        <v>38</v>
      </c>
      <c r="AL28" s="310"/>
      <c r="AM28" s="310"/>
      <c r="AN28" s="310"/>
      <c r="AO28" s="310"/>
      <c r="AP28" s="148"/>
      <c r="AQ28" s="24"/>
      <c r="AR28" s="25"/>
      <c r="BE28" s="300"/>
    </row>
    <row r="29" spans="1:71" s="3" customFormat="1" ht="14.45" customHeight="1">
      <c r="A29" s="152"/>
      <c r="B29" s="153"/>
      <c r="C29" s="152"/>
      <c r="D29" s="145" t="s">
        <v>39</v>
      </c>
      <c r="E29" s="152"/>
      <c r="F29" s="145" t="s">
        <v>40</v>
      </c>
      <c r="G29" s="152"/>
      <c r="H29" s="152"/>
      <c r="I29" s="152"/>
      <c r="J29" s="152"/>
      <c r="K29" s="152"/>
      <c r="L29" s="313">
        <v>0.21</v>
      </c>
      <c r="M29" s="312"/>
      <c r="N29" s="312"/>
      <c r="O29" s="312"/>
      <c r="P29" s="312"/>
      <c r="Q29" s="152"/>
      <c r="R29" s="152"/>
      <c r="S29" s="152"/>
      <c r="T29" s="152"/>
      <c r="U29" s="152"/>
      <c r="V29" s="152"/>
      <c r="W29" s="311">
        <f>ROUND(AZ94,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152"/>
      <c r="AG29" s="152"/>
      <c r="AH29" s="152"/>
      <c r="AI29" s="152"/>
      <c r="AJ29" s="152"/>
      <c r="AK29" s="311">
        <f>ROUND(AV94, 2)</f>
        <v>0</v>
      </c>
      <c r="AL29" s="312"/>
      <c r="AM29" s="312"/>
      <c r="AN29" s="312"/>
      <c r="AO29" s="312"/>
      <c r="AP29" s="152"/>
      <c r="AR29" s="26"/>
      <c r="BE29" s="301"/>
    </row>
    <row r="30" spans="1:71" s="3" customFormat="1" ht="14.45" customHeight="1">
      <c r="A30" s="152"/>
      <c r="B30" s="153"/>
      <c r="C30" s="152"/>
      <c r="D30" s="152"/>
      <c r="E30" s="152"/>
      <c r="F30" s="145" t="s">
        <v>41</v>
      </c>
      <c r="G30" s="152"/>
      <c r="H30" s="152"/>
      <c r="I30" s="152"/>
      <c r="J30" s="152"/>
      <c r="K30" s="152"/>
      <c r="L30" s="313">
        <v>0.15</v>
      </c>
      <c r="M30" s="312"/>
      <c r="N30" s="312"/>
      <c r="O30" s="312"/>
      <c r="P30" s="312"/>
      <c r="Q30" s="152"/>
      <c r="R30" s="152"/>
      <c r="S30" s="152"/>
      <c r="T30" s="152"/>
      <c r="U30" s="152"/>
      <c r="V30" s="152"/>
      <c r="W30" s="311">
        <f>ROUND(BA94,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152"/>
      <c r="AG30" s="152"/>
      <c r="AH30" s="152"/>
      <c r="AI30" s="152"/>
      <c r="AJ30" s="152"/>
      <c r="AK30" s="311">
        <f>ROUND(AW94, 2)</f>
        <v>0</v>
      </c>
      <c r="AL30" s="312"/>
      <c r="AM30" s="312"/>
      <c r="AN30" s="312"/>
      <c r="AO30" s="312"/>
      <c r="AP30" s="152"/>
      <c r="AR30" s="26"/>
      <c r="BE30" s="301"/>
    </row>
    <row r="31" spans="1:71" s="3" customFormat="1" ht="14.45" hidden="1" customHeight="1">
      <c r="A31" s="152"/>
      <c r="B31" s="153"/>
      <c r="C31" s="152"/>
      <c r="D31" s="152"/>
      <c r="E31" s="152"/>
      <c r="F31" s="145" t="s">
        <v>42</v>
      </c>
      <c r="G31" s="152"/>
      <c r="H31" s="152"/>
      <c r="I31" s="152"/>
      <c r="J31" s="152"/>
      <c r="K31" s="152"/>
      <c r="L31" s="313">
        <v>0.21</v>
      </c>
      <c r="M31" s="312"/>
      <c r="N31" s="312"/>
      <c r="O31" s="312"/>
      <c r="P31" s="312"/>
      <c r="Q31" s="152"/>
      <c r="R31" s="152"/>
      <c r="S31" s="152"/>
      <c r="T31" s="152"/>
      <c r="U31" s="152"/>
      <c r="V31" s="152"/>
      <c r="W31" s="311">
        <f>ROUND(BB94,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152"/>
      <c r="AG31" s="152"/>
      <c r="AH31" s="152"/>
      <c r="AI31" s="152"/>
      <c r="AJ31" s="152"/>
      <c r="AK31" s="311">
        <v>0</v>
      </c>
      <c r="AL31" s="312"/>
      <c r="AM31" s="312"/>
      <c r="AN31" s="312"/>
      <c r="AO31" s="312"/>
      <c r="AP31" s="152"/>
      <c r="AR31" s="26"/>
      <c r="BE31" s="301"/>
    </row>
    <row r="32" spans="1:71" s="3" customFormat="1" ht="14.45" hidden="1" customHeight="1">
      <c r="A32" s="152"/>
      <c r="B32" s="153"/>
      <c r="C32" s="152"/>
      <c r="D32" s="152"/>
      <c r="E32" s="152"/>
      <c r="F32" s="145" t="s">
        <v>43</v>
      </c>
      <c r="G32" s="152"/>
      <c r="H32" s="152"/>
      <c r="I32" s="152"/>
      <c r="J32" s="152"/>
      <c r="K32" s="152"/>
      <c r="L32" s="313">
        <v>0.15</v>
      </c>
      <c r="M32" s="312"/>
      <c r="N32" s="312"/>
      <c r="O32" s="312"/>
      <c r="P32" s="312"/>
      <c r="Q32" s="152"/>
      <c r="R32" s="152"/>
      <c r="S32" s="152"/>
      <c r="T32" s="152"/>
      <c r="U32" s="152"/>
      <c r="V32" s="152"/>
      <c r="W32" s="311">
        <f>ROUND(BC94,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152"/>
      <c r="AG32" s="152"/>
      <c r="AH32" s="152"/>
      <c r="AI32" s="152"/>
      <c r="AJ32" s="152"/>
      <c r="AK32" s="311">
        <v>0</v>
      </c>
      <c r="AL32" s="312"/>
      <c r="AM32" s="312"/>
      <c r="AN32" s="312"/>
      <c r="AO32" s="312"/>
      <c r="AP32" s="152"/>
      <c r="AR32" s="26"/>
      <c r="BE32" s="301"/>
    </row>
    <row r="33" spans="1:57" s="3" customFormat="1" ht="14.45" hidden="1" customHeight="1">
      <c r="A33" s="152"/>
      <c r="B33" s="153"/>
      <c r="C33" s="152"/>
      <c r="D33" s="152"/>
      <c r="E33" s="152"/>
      <c r="F33" s="145" t="s">
        <v>44</v>
      </c>
      <c r="G33" s="152"/>
      <c r="H33" s="152"/>
      <c r="I33" s="152"/>
      <c r="J33" s="152"/>
      <c r="K33" s="152"/>
      <c r="L33" s="313">
        <v>0</v>
      </c>
      <c r="M33" s="312"/>
      <c r="N33" s="312"/>
      <c r="O33" s="312"/>
      <c r="P33" s="312"/>
      <c r="Q33" s="152"/>
      <c r="R33" s="152"/>
      <c r="S33" s="152"/>
      <c r="T33" s="152"/>
      <c r="U33" s="152"/>
      <c r="V33" s="152"/>
      <c r="W33" s="311">
        <f>ROUND(BD94,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152"/>
      <c r="AG33" s="152"/>
      <c r="AH33" s="152"/>
      <c r="AI33" s="152"/>
      <c r="AJ33" s="152"/>
      <c r="AK33" s="311">
        <v>0</v>
      </c>
      <c r="AL33" s="312"/>
      <c r="AM33" s="312"/>
      <c r="AN33" s="312"/>
      <c r="AO33" s="312"/>
      <c r="AP33" s="152"/>
      <c r="AR33" s="26"/>
      <c r="BE33" s="301"/>
    </row>
    <row r="34" spans="1:57" s="2" customFormat="1" ht="6.95" customHeight="1">
      <c r="A34" s="148"/>
      <c r="B34" s="149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24"/>
      <c r="AR34" s="25"/>
      <c r="BE34" s="300"/>
    </row>
    <row r="35" spans="1:57" s="2" customFormat="1" ht="25.9" customHeight="1">
      <c r="A35" s="148"/>
      <c r="B35" s="149"/>
      <c r="C35" s="154"/>
      <c r="D35" s="155" t="s">
        <v>45</v>
      </c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7" t="s">
        <v>46</v>
      </c>
      <c r="U35" s="156"/>
      <c r="V35" s="156"/>
      <c r="W35" s="156"/>
      <c r="X35" s="317" t="s">
        <v>47</v>
      </c>
      <c r="Y35" s="315"/>
      <c r="Z35" s="315"/>
      <c r="AA35" s="315"/>
      <c r="AB35" s="315"/>
      <c r="AC35" s="156"/>
      <c r="AD35" s="156"/>
      <c r="AE35" s="156"/>
      <c r="AF35" s="156"/>
      <c r="AG35" s="156"/>
      <c r="AH35" s="156"/>
      <c r="AI35" s="156"/>
      <c r="AJ35" s="156"/>
      <c r="AK35" s="314">
        <f>SUM(AK26:AK33)</f>
        <v>0</v>
      </c>
      <c r="AL35" s="315"/>
      <c r="AM35" s="315"/>
      <c r="AN35" s="315"/>
      <c r="AO35" s="316"/>
      <c r="AP35" s="154"/>
      <c r="AQ35" s="27"/>
      <c r="AR35" s="25"/>
      <c r="BE35" s="24"/>
    </row>
    <row r="36" spans="1:57" s="2" customFormat="1" ht="6.95" customHeight="1">
      <c r="A36" s="148"/>
      <c r="B36" s="149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24"/>
      <c r="AR36" s="25"/>
      <c r="BE36" s="24"/>
    </row>
    <row r="37" spans="1:57" s="2" customFormat="1" ht="14.45" customHeight="1">
      <c r="A37" s="148"/>
      <c r="B37" s="149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24"/>
      <c r="AR37" s="25"/>
      <c r="BE37" s="24"/>
    </row>
    <row r="38" spans="1:57" s="1" customFormat="1" ht="14.45" customHeight="1">
      <c r="A38" s="138"/>
      <c r="B38" s="141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R38" s="20"/>
    </row>
    <row r="39" spans="1:57" s="1" customFormat="1" ht="14.45" customHeight="1">
      <c r="A39" s="138"/>
      <c r="B39" s="141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R39" s="20"/>
    </row>
    <row r="40" spans="1:57" s="1" customFormat="1" ht="14.45" customHeight="1">
      <c r="A40" s="138"/>
      <c r="B40" s="141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R40" s="20"/>
    </row>
    <row r="41" spans="1:57" s="1" customFormat="1" ht="14.45" customHeight="1">
      <c r="A41" s="138"/>
      <c r="B41" s="14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R41" s="20"/>
    </row>
    <row r="42" spans="1:57" s="1" customFormat="1" ht="14.45" customHeight="1">
      <c r="A42" s="138"/>
      <c r="B42" s="141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R42" s="20"/>
    </row>
    <row r="43" spans="1:57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R43" s="20"/>
    </row>
    <row r="44" spans="1:57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R44" s="20"/>
    </row>
    <row r="45" spans="1:57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R45" s="20"/>
    </row>
    <row r="46" spans="1:57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R46" s="20"/>
    </row>
    <row r="47" spans="1:57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R47" s="20"/>
    </row>
    <row r="48" spans="1:57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R48" s="20"/>
    </row>
    <row r="49" spans="1:57" s="2" customFormat="1" ht="14.45" customHeight="1">
      <c r="A49" s="158"/>
      <c r="B49" s="159"/>
      <c r="C49" s="158"/>
      <c r="D49" s="160" t="s">
        <v>48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0" t="s">
        <v>49</v>
      </c>
      <c r="AI49" s="161"/>
      <c r="AJ49" s="161"/>
      <c r="AK49" s="161"/>
      <c r="AL49" s="161"/>
      <c r="AM49" s="161"/>
      <c r="AN49" s="161"/>
      <c r="AO49" s="161"/>
      <c r="AP49" s="158"/>
      <c r="AR49" s="28"/>
    </row>
    <row r="50" spans="1:57">
      <c r="B50" s="141"/>
      <c r="AR50" s="20"/>
    </row>
    <row r="51" spans="1:57">
      <c r="B51" s="141"/>
      <c r="AR51" s="20"/>
    </row>
    <row r="52" spans="1:57">
      <c r="B52" s="141"/>
      <c r="AR52" s="20"/>
    </row>
    <row r="53" spans="1:57">
      <c r="B53" s="141"/>
      <c r="AR53" s="20"/>
    </row>
    <row r="54" spans="1:57">
      <c r="B54" s="141"/>
      <c r="AR54" s="20"/>
    </row>
    <row r="55" spans="1:57">
      <c r="B55" s="141"/>
      <c r="AR55" s="20"/>
    </row>
    <row r="56" spans="1:57">
      <c r="B56" s="141"/>
      <c r="AR56" s="20"/>
    </row>
    <row r="57" spans="1:57">
      <c r="B57" s="141"/>
      <c r="AR57" s="20"/>
    </row>
    <row r="58" spans="1:57">
      <c r="B58" s="141"/>
      <c r="AR58" s="20"/>
    </row>
    <row r="59" spans="1:57">
      <c r="B59" s="141"/>
      <c r="AR59" s="20"/>
    </row>
    <row r="60" spans="1:57" s="2" customFormat="1" ht="12.75">
      <c r="A60" s="148"/>
      <c r="B60" s="149"/>
      <c r="C60" s="148"/>
      <c r="D60" s="162" t="s">
        <v>50</v>
      </c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62" t="s">
        <v>51</v>
      </c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62" t="s">
        <v>50</v>
      </c>
      <c r="AI60" s="151"/>
      <c r="AJ60" s="151"/>
      <c r="AK60" s="151"/>
      <c r="AL60" s="151"/>
      <c r="AM60" s="162" t="s">
        <v>51</v>
      </c>
      <c r="AN60" s="151"/>
      <c r="AO60" s="151"/>
      <c r="AP60" s="148"/>
      <c r="AQ60" s="24"/>
      <c r="AR60" s="25"/>
      <c r="BE60" s="24"/>
    </row>
    <row r="61" spans="1:57">
      <c r="B61" s="141"/>
      <c r="AR61" s="20"/>
    </row>
    <row r="62" spans="1:57">
      <c r="B62" s="141"/>
      <c r="AR62" s="20"/>
    </row>
    <row r="63" spans="1:57">
      <c r="B63" s="141"/>
      <c r="AR63" s="20"/>
    </row>
    <row r="64" spans="1:57" s="2" customFormat="1" ht="12.75">
      <c r="A64" s="148"/>
      <c r="B64" s="149"/>
      <c r="C64" s="148"/>
      <c r="D64" s="160" t="s">
        <v>52</v>
      </c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85" t="s">
        <v>53</v>
      </c>
      <c r="AI64" s="73"/>
      <c r="AJ64" s="73"/>
      <c r="AK64" s="73"/>
      <c r="AL64" s="73"/>
      <c r="AM64" s="73"/>
      <c r="AN64" s="73"/>
      <c r="AO64" s="73"/>
      <c r="AP64" s="148"/>
      <c r="AQ64" s="24"/>
      <c r="AR64" s="25"/>
      <c r="BE64" s="24"/>
    </row>
    <row r="65" spans="1:57">
      <c r="B65" s="141"/>
      <c r="AH65" s="68"/>
      <c r="AI65" s="68"/>
      <c r="AJ65" s="68"/>
      <c r="AK65" s="68"/>
      <c r="AL65" s="68"/>
      <c r="AM65" s="68"/>
      <c r="AN65" s="68"/>
      <c r="AO65" s="68"/>
      <c r="AR65" s="20"/>
    </row>
    <row r="66" spans="1:57">
      <c r="B66" s="141"/>
      <c r="AH66" s="68"/>
      <c r="AI66" s="68"/>
      <c r="AJ66" s="68"/>
      <c r="AK66" s="68"/>
      <c r="AL66" s="68"/>
      <c r="AM66" s="68"/>
      <c r="AN66" s="68"/>
      <c r="AO66" s="68"/>
      <c r="AR66" s="20"/>
    </row>
    <row r="67" spans="1:57">
      <c r="B67" s="141"/>
      <c r="AH67" s="68"/>
      <c r="AI67" s="68"/>
      <c r="AJ67" s="68"/>
      <c r="AK67" s="68"/>
      <c r="AL67" s="68"/>
      <c r="AM67" s="68"/>
      <c r="AN67" s="68"/>
      <c r="AO67" s="68"/>
      <c r="AR67" s="20"/>
    </row>
    <row r="68" spans="1:57">
      <c r="B68" s="141"/>
      <c r="AH68" s="68"/>
      <c r="AI68" s="68"/>
      <c r="AJ68" s="68"/>
      <c r="AK68" s="68"/>
      <c r="AL68" s="68"/>
      <c r="AM68" s="68"/>
      <c r="AN68" s="68"/>
      <c r="AO68" s="68"/>
      <c r="AR68" s="20"/>
    </row>
    <row r="69" spans="1:57">
      <c r="B69" s="141"/>
      <c r="AH69" s="68"/>
      <c r="AI69" s="68"/>
      <c r="AJ69" s="68"/>
      <c r="AK69" s="68"/>
      <c r="AL69" s="68"/>
      <c r="AM69" s="68"/>
      <c r="AN69" s="68"/>
      <c r="AO69" s="68"/>
      <c r="AR69" s="20"/>
    </row>
    <row r="70" spans="1:57">
      <c r="B70" s="141"/>
      <c r="AH70" s="68"/>
      <c r="AI70" s="68"/>
      <c r="AJ70" s="68"/>
      <c r="AK70" s="68"/>
      <c r="AL70" s="68"/>
      <c r="AM70" s="68"/>
      <c r="AN70" s="68"/>
      <c r="AO70" s="68"/>
      <c r="AR70" s="20"/>
    </row>
    <row r="71" spans="1:57">
      <c r="B71" s="141"/>
      <c r="AH71" s="68"/>
      <c r="AI71" s="68"/>
      <c r="AJ71" s="68"/>
      <c r="AK71" s="68"/>
      <c r="AL71" s="68"/>
      <c r="AM71" s="68"/>
      <c r="AN71" s="68"/>
      <c r="AO71" s="68"/>
      <c r="AR71" s="20"/>
    </row>
    <row r="72" spans="1:57">
      <c r="B72" s="141"/>
      <c r="AH72" s="68"/>
      <c r="AI72" s="68"/>
      <c r="AJ72" s="68"/>
      <c r="AK72" s="68"/>
      <c r="AL72" s="68"/>
      <c r="AM72" s="68"/>
      <c r="AN72" s="68"/>
      <c r="AO72" s="68"/>
      <c r="AR72" s="20"/>
    </row>
    <row r="73" spans="1:57">
      <c r="B73" s="141"/>
      <c r="AH73" s="68"/>
      <c r="AI73" s="68"/>
      <c r="AJ73" s="68"/>
      <c r="AK73" s="68"/>
      <c r="AL73" s="68"/>
      <c r="AM73" s="68"/>
      <c r="AN73" s="68"/>
      <c r="AO73" s="68"/>
      <c r="AR73" s="20"/>
    </row>
    <row r="74" spans="1:57">
      <c r="B74" s="141"/>
      <c r="AH74" s="68"/>
      <c r="AI74" s="68"/>
      <c r="AJ74" s="68"/>
      <c r="AK74" s="68"/>
      <c r="AL74" s="68"/>
      <c r="AM74" s="68"/>
      <c r="AN74" s="68"/>
      <c r="AO74" s="68"/>
      <c r="AR74" s="20"/>
    </row>
    <row r="75" spans="1:57" s="2" customFormat="1" ht="12.75">
      <c r="A75" s="148"/>
      <c r="B75" s="149"/>
      <c r="C75" s="148"/>
      <c r="D75" s="162" t="s">
        <v>50</v>
      </c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62" t="s">
        <v>51</v>
      </c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/>
      <c r="AH75" s="186" t="s">
        <v>50</v>
      </c>
      <c r="AI75" s="72"/>
      <c r="AJ75" s="72"/>
      <c r="AK75" s="72"/>
      <c r="AL75" s="72"/>
      <c r="AM75" s="186" t="s">
        <v>51</v>
      </c>
      <c r="AN75" s="72"/>
      <c r="AO75" s="72"/>
      <c r="AP75" s="148"/>
      <c r="AQ75" s="24"/>
      <c r="AR75" s="25"/>
      <c r="BE75" s="24"/>
    </row>
    <row r="76" spans="1:57" s="2" customFormat="1">
      <c r="A76" s="148"/>
      <c r="B76" s="149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24"/>
      <c r="AR76" s="25"/>
      <c r="BE76" s="24"/>
    </row>
    <row r="77" spans="1:57" s="2" customFormat="1" ht="6.9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29"/>
      <c r="AR77" s="25"/>
      <c r="BE77" s="24"/>
    </row>
    <row r="81" spans="1:9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30"/>
      <c r="AR81" s="25"/>
      <c r="BE81" s="24"/>
    </row>
    <row r="82" spans="1:91" s="2" customFormat="1" ht="24.95" customHeight="1">
      <c r="A82" s="148"/>
      <c r="B82" s="149"/>
      <c r="C82" s="142" t="s">
        <v>54</v>
      </c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24"/>
      <c r="AR82" s="25"/>
      <c r="BE82" s="24"/>
    </row>
    <row r="83" spans="1:9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24"/>
      <c r="AR83" s="25"/>
      <c r="BE83" s="24"/>
    </row>
    <row r="84" spans="1:91" s="4" customFormat="1" ht="12" customHeight="1">
      <c r="A84" s="168"/>
      <c r="B84" s="169"/>
      <c r="C84" s="145" t="s">
        <v>13</v>
      </c>
      <c r="D84" s="168"/>
      <c r="E84" s="168"/>
      <c r="F84" s="168"/>
      <c r="G84" s="168"/>
      <c r="H84" s="168"/>
      <c r="I84" s="168"/>
      <c r="J84" s="168"/>
      <c r="K84" s="168"/>
      <c r="L84" s="168" t="str">
        <f>K5</f>
        <v>DUIS20-03AN</v>
      </c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R84" s="31"/>
    </row>
    <row r="85" spans="1:91" s="5" customFormat="1" ht="36.950000000000003" customHeight="1">
      <c r="A85" s="170"/>
      <c r="B85" s="171"/>
      <c r="C85" s="172" t="s">
        <v>16</v>
      </c>
      <c r="D85" s="170"/>
      <c r="E85" s="170"/>
      <c r="F85" s="170"/>
      <c r="G85" s="170"/>
      <c r="H85" s="170"/>
      <c r="I85" s="170"/>
      <c r="J85" s="170"/>
      <c r="K85" s="170"/>
      <c r="L85" s="292" t="str">
        <f>K6</f>
        <v>Třebíč, Karlovo náměstí, Rekonstrukce vodovodu a kanalizace - Akumulace dešťové vody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P85" s="170"/>
      <c r="AR85" s="32"/>
    </row>
    <row r="86" spans="1:91" s="2" customFormat="1" ht="6.95" customHeight="1">
      <c r="A86" s="148"/>
      <c r="B86" s="149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24"/>
      <c r="AR86" s="25"/>
      <c r="BE86" s="24"/>
    </row>
    <row r="87" spans="1:91" s="2" customFormat="1" ht="12" customHeight="1">
      <c r="A87" s="148"/>
      <c r="B87" s="149"/>
      <c r="C87" s="145" t="s">
        <v>20</v>
      </c>
      <c r="D87" s="148"/>
      <c r="E87" s="148"/>
      <c r="F87" s="148"/>
      <c r="G87" s="148"/>
      <c r="H87" s="148"/>
      <c r="I87" s="148"/>
      <c r="J87" s="148"/>
      <c r="K87" s="148"/>
      <c r="L87" s="173" t="str">
        <f>IF(K8="","",K8)</f>
        <v>Třebíč</v>
      </c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  <c r="AG87" s="148"/>
      <c r="AH87" s="148"/>
      <c r="AI87" s="145" t="s">
        <v>22</v>
      </c>
      <c r="AJ87" s="148"/>
      <c r="AK87" s="148"/>
      <c r="AL87" s="148"/>
      <c r="AM87" s="324" t="str">
        <f>IF(AN8= "","",AN8)</f>
        <v/>
      </c>
      <c r="AN87" s="324"/>
      <c r="AO87" s="148"/>
      <c r="AP87" s="148"/>
      <c r="AQ87" s="24"/>
      <c r="AR87" s="25"/>
      <c r="BE87" s="24"/>
    </row>
    <row r="88" spans="1:91" s="2" customFormat="1" ht="6.95" customHeight="1">
      <c r="A88" s="148"/>
      <c r="B88" s="149"/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24"/>
      <c r="AR88" s="25"/>
      <c r="BE88" s="24"/>
    </row>
    <row r="89" spans="1:91" s="2" customFormat="1" ht="15.2" customHeight="1">
      <c r="A89" s="148"/>
      <c r="B89" s="149"/>
      <c r="C89" s="145" t="s">
        <v>23</v>
      </c>
      <c r="D89" s="148"/>
      <c r="E89" s="148"/>
      <c r="F89" s="148"/>
      <c r="G89" s="148"/>
      <c r="H89" s="148"/>
      <c r="I89" s="148"/>
      <c r="J89" s="148"/>
      <c r="K89" s="148"/>
      <c r="L89" s="168" t="str">
        <f>IF(E11= "","",E11)</f>
        <v>Vodovody a kanalizace Třebíč</v>
      </c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5" t="s">
        <v>29</v>
      </c>
      <c r="AJ89" s="148"/>
      <c r="AK89" s="148"/>
      <c r="AL89" s="148"/>
      <c r="AM89" s="325" t="str">
        <f>IF(E17="","",E17)</f>
        <v>DUIS s.r.o.</v>
      </c>
      <c r="AN89" s="326"/>
      <c r="AO89" s="326"/>
      <c r="AP89" s="326"/>
      <c r="AQ89" s="24"/>
      <c r="AR89" s="25"/>
      <c r="AS89" s="328" t="s">
        <v>55</v>
      </c>
      <c r="AT89" s="329"/>
      <c r="AU89" s="33"/>
      <c r="AV89" s="33"/>
      <c r="AW89" s="33"/>
      <c r="AX89" s="33"/>
      <c r="AY89" s="33"/>
      <c r="AZ89" s="33"/>
      <c r="BA89" s="33"/>
      <c r="BB89" s="33"/>
      <c r="BC89" s="33"/>
      <c r="BD89" s="34"/>
      <c r="BE89" s="24"/>
    </row>
    <row r="90" spans="1:91" s="2" customFormat="1" ht="15.2" customHeight="1">
      <c r="A90" s="148"/>
      <c r="B90" s="149"/>
      <c r="C90" s="145" t="s">
        <v>27</v>
      </c>
      <c r="D90" s="148"/>
      <c r="E90" s="148"/>
      <c r="F90" s="148"/>
      <c r="G90" s="148"/>
      <c r="H90" s="148"/>
      <c r="I90" s="148"/>
      <c r="J90" s="148"/>
      <c r="K90" s="148"/>
      <c r="L90" s="168" t="str">
        <f>IF(E14= "Vyplň údaj","",E14)</f>
        <v/>
      </c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5" t="s">
        <v>32</v>
      </c>
      <c r="AJ90" s="148"/>
      <c r="AK90" s="148"/>
      <c r="AL90" s="148"/>
      <c r="AM90" s="325" t="str">
        <f>IF(E20="","",E20)</f>
        <v>Z.Makovská</v>
      </c>
      <c r="AN90" s="326"/>
      <c r="AO90" s="326"/>
      <c r="AP90" s="326"/>
      <c r="AQ90" s="24"/>
      <c r="AR90" s="25"/>
      <c r="AS90" s="330"/>
      <c r="AT90" s="331"/>
      <c r="AU90" s="35"/>
      <c r="AV90" s="35"/>
      <c r="AW90" s="35"/>
      <c r="AX90" s="35"/>
      <c r="AY90" s="35"/>
      <c r="AZ90" s="35"/>
      <c r="BA90" s="35"/>
      <c r="BB90" s="35"/>
      <c r="BC90" s="35"/>
      <c r="BD90" s="36"/>
      <c r="BE90" s="24"/>
    </row>
    <row r="91" spans="1:91" s="2" customFormat="1" ht="10.9" customHeight="1">
      <c r="A91" s="148"/>
      <c r="B91" s="149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24"/>
      <c r="AR91" s="25"/>
      <c r="AS91" s="330"/>
      <c r="AT91" s="331"/>
      <c r="AU91" s="35"/>
      <c r="AV91" s="35"/>
      <c r="AW91" s="35"/>
      <c r="AX91" s="35"/>
      <c r="AY91" s="35"/>
      <c r="AZ91" s="35"/>
      <c r="BA91" s="35"/>
      <c r="BB91" s="35"/>
      <c r="BC91" s="35"/>
      <c r="BD91" s="36"/>
      <c r="BE91" s="24"/>
    </row>
    <row r="92" spans="1:91" s="2" customFormat="1" ht="29.25" customHeight="1">
      <c r="A92" s="148"/>
      <c r="B92" s="149"/>
      <c r="C92" s="298" t="s">
        <v>56</v>
      </c>
      <c r="D92" s="290"/>
      <c r="E92" s="290"/>
      <c r="F92" s="290"/>
      <c r="G92" s="290"/>
      <c r="H92" s="174"/>
      <c r="I92" s="289" t="s">
        <v>57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320" t="s">
        <v>58</v>
      </c>
      <c r="AH92" s="290"/>
      <c r="AI92" s="290"/>
      <c r="AJ92" s="290"/>
      <c r="AK92" s="290"/>
      <c r="AL92" s="290"/>
      <c r="AM92" s="290"/>
      <c r="AN92" s="289" t="s">
        <v>59</v>
      </c>
      <c r="AO92" s="290"/>
      <c r="AP92" s="327"/>
      <c r="AQ92" s="37" t="s">
        <v>60</v>
      </c>
      <c r="AR92" s="25"/>
      <c r="AS92" s="38" t="s">
        <v>61</v>
      </c>
      <c r="AT92" s="39" t="s">
        <v>62</v>
      </c>
      <c r="AU92" s="39" t="s">
        <v>63</v>
      </c>
      <c r="AV92" s="39" t="s">
        <v>64</v>
      </c>
      <c r="AW92" s="39" t="s">
        <v>65</v>
      </c>
      <c r="AX92" s="39" t="s">
        <v>66</v>
      </c>
      <c r="AY92" s="39" t="s">
        <v>67</v>
      </c>
      <c r="AZ92" s="39" t="s">
        <v>68</v>
      </c>
      <c r="BA92" s="39" t="s">
        <v>69</v>
      </c>
      <c r="BB92" s="39" t="s">
        <v>70</v>
      </c>
      <c r="BC92" s="39" t="s">
        <v>71</v>
      </c>
      <c r="BD92" s="40" t="s">
        <v>72</v>
      </c>
      <c r="BE92" s="24"/>
    </row>
    <row r="93" spans="1:91" s="2" customFormat="1" ht="10.9" customHeight="1">
      <c r="A93" s="148"/>
      <c r="B93" s="149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24"/>
      <c r="AR93" s="25"/>
      <c r="AS93" s="41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  <c r="BE93" s="24"/>
    </row>
    <row r="94" spans="1:91" s="6" customFormat="1" ht="32.450000000000003" customHeight="1">
      <c r="A94" s="175"/>
      <c r="B94" s="176"/>
      <c r="C94" s="177" t="s">
        <v>73</v>
      </c>
      <c r="D94" s="178"/>
      <c r="E94" s="178"/>
      <c r="F94" s="178"/>
      <c r="G94" s="178"/>
      <c r="H94" s="178"/>
      <c r="I94" s="178"/>
      <c r="J94" s="178"/>
      <c r="K94" s="178"/>
      <c r="L94" s="178"/>
      <c r="M94" s="178"/>
      <c r="N94" s="178"/>
      <c r="O94" s="178"/>
      <c r="P94" s="178"/>
      <c r="Q94" s="178"/>
      <c r="R94" s="178"/>
      <c r="S94" s="178"/>
      <c r="T94" s="178"/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  <c r="AF94" s="178"/>
      <c r="AG94" s="294">
        <f>ROUND(AG95+AG96+AG110,2)</f>
        <v>0</v>
      </c>
      <c r="AH94" s="294"/>
      <c r="AI94" s="294"/>
      <c r="AJ94" s="294"/>
      <c r="AK94" s="294"/>
      <c r="AL94" s="294"/>
      <c r="AM94" s="294"/>
      <c r="AN94" s="332">
        <f t="shared" ref="AN94:AN112" si="0">SUM(AG94,AT94)</f>
        <v>0</v>
      </c>
      <c r="AO94" s="332"/>
      <c r="AP94" s="332"/>
      <c r="AQ94" s="45" t="s">
        <v>1</v>
      </c>
      <c r="AR94" s="44"/>
      <c r="AS94" s="46">
        <f>ROUND(AS95+AS96+AS110,2)</f>
        <v>0</v>
      </c>
      <c r="AT94" s="47">
        <f t="shared" ref="AT94:AT112" si="1">ROUND(SUM(AV94:AW94),2)</f>
        <v>0</v>
      </c>
      <c r="AU94" s="48">
        <f>ROUND(AU95+AU96+AU110,5)</f>
        <v>0</v>
      </c>
      <c r="AV94" s="47">
        <f>ROUND(AZ94*L29,2)</f>
        <v>0</v>
      </c>
      <c r="AW94" s="47">
        <f>ROUND(BA94*L30,2)</f>
        <v>0</v>
      </c>
      <c r="AX94" s="47">
        <f>ROUND(BB94*L29,2)</f>
        <v>0</v>
      </c>
      <c r="AY94" s="47">
        <f>ROUND(BC94*L30,2)</f>
        <v>0</v>
      </c>
      <c r="AZ94" s="47">
        <f>ROUND(AZ95+AZ96+AZ110,2)</f>
        <v>0</v>
      </c>
      <c r="BA94" s="47">
        <f>ROUND(BA95+BA96+BA110,2)</f>
        <v>0</v>
      </c>
      <c r="BB94" s="47">
        <f>ROUND(BB95+BB96+BB110,2)</f>
        <v>0</v>
      </c>
      <c r="BC94" s="47">
        <f>ROUND(BC95+BC96+BC110,2)</f>
        <v>0</v>
      </c>
      <c r="BD94" s="49">
        <f>ROUND(BD95+BD96+BD110,2)</f>
        <v>0</v>
      </c>
      <c r="BS94" s="50" t="s">
        <v>74</v>
      </c>
      <c r="BT94" s="50" t="s">
        <v>75</v>
      </c>
      <c r="BU94" s="51" t="s">
        <v>76</v>
      </c>
      <c r="BV94" s="50" t="s">
        <v>77</v>
      </c>
      <c r="BW94" s="50" t="s">
        <v>4</v>
      </c>
      <c r="BX94" s="50" t="s">
        <v>78</v>
      </c>
      <c r="CL94" s="50" t="s">
        <v>1</v>
      </c>
    </row>
    <row r="95" spans="1:91" s="7" customFormat="1" ht="24.75" customHeight="1">
      <c r="A95" s="179" t="s">
        <v>79</v>
      </c>
      <c r="B95" s="180"/>
      <c r="C95" s="181"/>
      <c r="D95" s="291" t="s">
        <v>75</v>
      </c>
      <c r="E95" s="291"/>
      <c r="F95" s="291"/>
      <c r="G95" s="291"/>
      <c r="H95" s="291"/>
      <c r="I95" s="182"/>
      <c r="J95" s="291" t="s">
        <v>80</v>
      </c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321">
        <f>'0 - VEDLEJŠÍ A OSTATNÍ RO...'!J30</f>
        <v>0</v>
      </c>
      <c r="AH95" s="322"/>
      <c r="AI95" s="322"/>
      <c r="AJ95" s="322"/>
      <c r="AK95" s="322"/>
      <c r="AL95" s="322"/>
      <c r="AM95" s="322"/>
      <c r="AN95" s="321">
        <f t="shared" si="0"/>
        <v>0</v>
      </c>
      <c r="AO95" s="322"/>
      <c r="AP95" s="322"/>
      <c r="AQ95" s="53" t="s">
        <v>81</v>
      </c>
      <c r="AR95" s="52"/>
      <c r="AS95" s="54">
        <v>0</v>
      </c>
      <c r="AT95" s="55">
        <f t="shared" si="1"/>
        <v>0</v>
      </c>
      <c r="AU95" s="56">
        <f>'0 - VEDLEJŠÍ A OSTATNÍ RO...'!P117</f>
        <v>0</v>
      </c>
      <c r="AV95" s="55">
        <f>'0 - VEDLEJŠÍ A OSTATNÍ RO...'!J33</f>
        <v>0</v>
      </c>
      <c r="AW95" s="55">
        <f>'0 - VEDLEJŠÍ A OSTATNÍ RO...'!J34</f>
        <v>0</v>
      </c>
      <c r="AX95" s="55">
        <f>'0 - VEDLEJŠÍ A OSTATNÍ RO...'!J35</f>
        <v>0</v>
      </c>
      <c r="AY95" s="55">
        <f>'0 - VEDLEJŠÍ A OSTATNÍ RO...'!J36</f>
        <v>0</v>
      </c>
      <c r="AZ95" s="55">
        <f>'0 - VEDLEJŠÍ A OSTATNÍ RO...'!F33</f>
        <v>0</v>
      </c>
      <c r="BA95" s="55">
        <f>'0 - VEDLEJŠÍ A OSTATNÍ RO...'!F34</f>
        <v>0</v>
      </c>
      <c r="BB95" s="55">
        <f>'0 - VEDLEJŠÍ A OSTATNÍ RO...'!F35</f>
        <v>0</v>
      </c>
      <c r="BC95" s="55">
        <f>'0 - VEDLEJŠÍ A OSTATNÍ RO...'!F36</f>
        <v>0</v>
      </c>
      <c r="BD95" s="57">
        <f>'0 - VEDLEJŠÍ A OSTATNÍ RO...'!F37</f>
        <v>0</v>
      </c>
      <c r="BT95" s="58" t="s">
        <v>82</v>
      </c>
      <c r="BV95" s="58" t="s">
        <v>77</v>
      </c>
      <c r="BW95" s="58" t="s">
        <v>83</v>
      </c>
      <c r="BX95" s="58" t="s">
        <v>4</v>
      </c>
      <c r="CL95" s="58" t="s">
        <v>1</v>
      </c>
      <c r="CM95" s="58" t="s">
        <v>84</v>
      </c>
    </row>
    <row r="96" spans="1:91" s="7" customFormat="1" ht="16.5" customHeight="1">
      <c r="A96" s="183"/>
      <c r="B96" s="180"/>
      <c r="C96" s="181"/>
      <c r="D96" s="291" t="s">
        <v>85</v>
      </c>
      <c r="E96" s="291"/>
      <c r="F96" s="291"/>
      <c r="G96" s="291"/>
      <c r="H96" s="291"/>
      <c r="I96" s="182"/>
      <c r="J96" s="291" t="s">
        <v>86</v>
      </c>
      <c r="K96" s="291"/>
      <c r="L96" s="291"/>
      <c r="M96" s="291"/>
      <c r="N96" s="291"/>
      <c r="O96" s="291"/>
      <c r="P96" s="291"/>
      <c r="Q96" s="291"/>
      <c r="R96" s="291"/>
      <c r="S96" s="291"/>
      <c r="T96" s="291"/>
      <c r="U96" s="291"/>
      <c r="V96" s="291"/>
      <c r="W96" s="291"/>
      <c r="X96" s="291"/>
      <c r="Y96" s="291"/>
      <c r="Z96" s="291"/>
      <c r="AA96" s="291"/>
      <c r="AB96" s="291"/>
      <c r="AC96" s="291"/>
      <c r="AD96" s="291"/>
      <c r="AE96" s="291"/>
      <c r="AF96" s="291"/>
      <c r="AG96" s="323">
        <f>ROUND(AG97+AG100+SUM(AG102:AG104),2)</f>
        <v>0</v>
      </c>
      <c r="AH96" s="322"/>
      <c r="AI96" s="322"/>
      <c r="AJ96" s="322"/>
      <c r="AK96" s="322"/>
      <c r="AL96" s="322"/>
      <c r="AM96" s="322"/>
      <c r="AN96" s="321">
        <f t="shared" si="0"/>
        <v>0</v>
      </c>
      <c r="AO96" s="322"/>
      <c r="AP96" s="322"/>
      <c r="AQ96" s="53" t="s">
        <v>81</v>
      </c>
      <c r="AR96" s="52"/>
      <c r="AS96" s="54">
        <f>ROUND(AS97+AS100+SUM(AS102:AS104),2)</f>
        <v>0</v>
      </c>
      <c r="AT96" s="55">
        <f t="shared" si="1"/>
        <v>0</v>
      </c>
      <c r="AU96" s="56">
        <f>ROUND(AU97+AU100+SUM(AU102:AU104),5)</f>
        <v>0</v>
      </c>
      <c r="AV96" s="55">
        <f>ROUND(AZ96*L29,2)</f>
        <v>0</v>
      </c>
      <c r="AW96" s="55">
        <f>ROUND(BA96*L30,2)</f>
        <v>0</v>
      </c>
      <c r="AX96" s="55">
        <f>ROUND(BB96*L29,2)</f>
        <v>0</v>
      </c>
      <c r="AY96" s="55">
        <f>ROUND(BC96*L30,2)</f>
        <v>0</v>
      </c>
      <c r="AZ96" s="55">
        <f>ROUND(AZ97+AZ100+SUM(AZ102:AZ104),2)</f>
        <v>0</v>
      </c>
      <c r="BA96" s="55">
        <f>ROUND(BA97+BA100+SUM(BA102:BA104),2)</f>
        <v>0</v>
      </c>
      <c r="BB96" s="55">
        <f>ROUND(BB97+BB100+SUM(BB102:BB104),2)</f>
        <v>0</v>
      </c>
      <c r="BC96" s="55">
        <f>ROUND(BC97+BC100+SUM(BC102:BC104),2)</f>
        <v>0</v>
      </c>
      <c r="BD96" s="57">
        <f>ROUND(BD97+BD100+SUM(BD102:BD104),2)</f>
        <v>0</v>
      </c>
      <c r="BS96" s="58" t="s">
        <v>74</v>
      </c>
      <c r="BT96" s="58" t="s">
        <v>82</v>
      </c>
      <c r="BU96" s="58" t="s">
        <v>76</v>
      </c>
      <c r="BV96" s="58" t="s">
        <v>77</v>
      </c>
      <c r="BW96" s="58" t="s">
        <v>87</v>
      </c>
      <c r="BX96" s="58" t="s">
        <v>4</v>
      </c>
      <c r="CL96" s="58" t="s">
        <v>1</v>
      </c>
      <c r="CM96" s="58" t="s">
        <v>84</v>
      </c>
    </row>
    <row r="97" spans="1:91" s="4" customFormat="1" ht="16.5" customHeight="1">
      <c r="A97" s="168"/>
      <c r="B97" s="169"/>
      <c r="C97" s="184"/>
      <c r="D97" s="184"/>
      <c r="E97" s="288" t="s">
        <v>82</v>
      </c>
      <c r="F97" s="288"/>
      <c r="G97" s="288"/>
      <c r="H97" s="288"/>
      <c r="I97" s="288"/>
      <c r="J97" s="184"/>
      <c r="K97" s="288" t="s">
        <v>88</v>
      </c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95">
        <f>ROUND(SUM(AG98:AG99),2)</f>
        <v>0</v>
      </c>
      <c r="AH97" s="296"/>
      <c r="AI97" s="296"/>
      <c r="AJ97" s="296"/>
      <c r="AK97" s="296"/>
      <c r="AL97" s="296"/>
      <c r="AM97" s="296"/>
      <c r="AN97" s="297">
        <f t="shared" si="0"/>
        <v>0</v>
      </c>
      <c r="AO97" s="296"/>
      <c r="AP97" s="296"/>
      <c r="AQ97" s="59" t="s">
        <v>89</v>
      </c>
      <c r="AR97" s="31"/>
      <c r="AS97" s="60">
        <f>ROUND(SUM(AS98:AS99),2)</f>
        <v>0</v>
      </c>
      <c r="AT97" s="61">
        <f t="shared" si="1"/>
        <v>0</v>
      </c>
      <c r="AU97" s="62">
        <f>ROUND(SUM(AU98:AU99),5)</f>
        <v>0</v>
      </c>
      <c r="AV97" s="61">
        <f>ROUND(AZ97*L29,2)</f>
        <v>0</v>
      </c>
      <c r="AW97" s="61">
        <f>ROUND(BA97*L30,2)</f>
        <v>0</v>
      </c>
      <c r="AX97" s="61">
        <f>ROUND(BB97*L29,2)</f>
        <v>0</v>
      </c>
      <c r="AY97" s="61">
        <f>ROUND(BC97*L30,2)</f>
        <v>0</v>
      </c>
      <c r="AZ97" s="61">
        <f>ROUND(SUM(AZ98:AZ99),2)</f>
        <v>0</v>
      </c>
      <c r="BA97" s="61">
        <f>ROUND(SUM(BA98:BA99),2)</f>
        <v>0</v>
      </c>
      <c r="BB97" s="61">
        <f>ROUND(SUM(BB98:BB99),2)</f>
        <v>0</v>
      </c>
      <c r="BC97" s="61">
        <f>ROUND(SUM(BC98:BC99),2)</f>
        <v>0</v>
      </c>
      <c r="BD97" s="63">
        <f>ROUND(SUM(BD98:BD99),2)</f>
        <v>0</v>
      </c>
      <c r="BS97" s="23" t="s">
        <v>74</v>
      </c>
      <c r="BT97" s="23" t="s">
        <v>84</v>
      </c>
      <c r="BU97" s="23" t="s">
        <v>76</v>
      </c>
      <c r="BV97" s="23" t="s">
        <v>77</v>
      </c>
      <c r="BW97" s="23" t="s">
        <v>90</v>
      </c>
      <c r="BX97" s="23" t="s">
        <v>87</v>
      </c>
      <c r="CL97" s="23" t="s">
        <v>1</v>
      </c>
    </row>
    <row r="98" spans="1:91" s="4" customFormat="1" ht="16.5" customHeight="1">
      <c r="A98" s="179" t="s">
        <v>79</v>
      </c>
      <c r="B98" s="169"/>
      <c r="C98" s="184"/>
      <c r="D98" s="184"/>
      <c r="E98" s="184"/>
      <c r="F98" s="288" t="s">
        <v>82</v>
      </c>
      <c r="G98" s="288"/>
      <c r="H98" s="288"/>
      <c r="I98" s="288"/>
      <c r="J98" s="288"/>
      <c r="K98" s="184"/>
      <c r="L98" s="288" t="s">
        <v>91</v>
      </c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97">
        <f>'1 - DSO 03.1.1 Stoka A-d'!J34</f>
        <v>0</v>
      </c>
      <c r="AH98" s="296"/>
      <c r="AI98" s="296"/>
      <c r="AJ98" s="296"/>
      <c r="AK98" s="296"/>
      <c r="AL98" s="296"/>
      <c r="AM98" s="296"/>
      <c r="AN98" s="297">
        <f t="shared" si="0"/>
        <v>0</v>
      </c>
      <c r="AO98" s="296"/>
      <c r="AP98" s="296"/>
      <c r="AQ98" s="59" t="s">
        <v>89</v>
      </c>
      <c r="AR98" s="31"/>
      <c r="AS98" s="60">
        <v>0</v>
      </c>
      <c r="AT98" s="61">
        <f t="shared" si="1"/>
        <v>0</v>
      </c>
      <c r="AU98" s="62">
        <f>'1 - DSO 03.1.1 Stoka A-d'!P134</f>
        <v>0</v>
      </c>
      <c r="AV98" s="61">
        <f>'1 - DSO 03.1.1 Stoka A-d'!J37</f>
        <v>0</v>
      </c>
      <c r="AW98" s="61">
        <f>'1 - DSO 03.1.1 Stoka A-d'!J38</f>
        <v>0</v>
      </c>
      <c r="AX98" s="61">
        <f>'1 - DSO 03.1.1 Stoka A-d'!J39</f>
        <v>0</v>
      </c>
      <c r="AY98" s="61">
        <f>'1 - DSO 03.1.1 Stoka A-d'!J40</f>
        <v>0</v>
      </c>
      <c r="AZ98" s="61">
        <f>'1 - DSO 03.1.1 Stoka A-d'!F37</f>
        <v>0</v>
      </c>
      <c r="BA98" s="61">
        <f>'1 - DSO 03.1.1 Stoka A-d'!F38</f>
        <v>0</v>
      </c>
      <c r="BB98" s="61">
        <f>'1 - DSO 03.1.1 Stoka A-d'!F39</f>
        <v>0</v>
      </c>
      <c r="BC98" s="61">
        <f>'1 - DSO 03.1.1 Stoka A-d'!F40</f>
        <v>0</v>
      </c>
      <c r="BD98" s="63">
        <f>'1 - DSO 03.1.1 Stoka A-d'!F41</f>
        <v>0</v>
      </c>
      <c r="BT98" s="23" t="s">
        <v>85</v>
      </c>
      <c r="BV98" s="23" t="s">
        <v>77</v>
      </c>
      <c r="BW98" s="23" t="s">
        <v>92</v>
      </c>
      <c r="BX98" s="23" t="s">
        <v>90</v>
      </c>
      <c r="CL98" s="23" t="s">
        <v>1</v>
      </c>
    </row>
    <row r="99" spans="1:91" s="4" customFormat="1" ht="16.5" customHeight="1">
      <c r="A99" s="179" t="s">
        <v>79</v>
      </c>
      <c r="B99" s="169"/>
      <c r="C99" s="184"/>
      <c r="D99" s="184"/>
      <c r="E99" s="184"/>
      <c r="F99" s="288" t="s">
        <v>84</v>
      </c>
      <c r="G99" s="288"/>
      <c r="H99" s="288"/>
      <c r="I99" s="288"/>
      <c r="J99" s="288"/>
      <c r="K99" s="184"/>
      <c r="L99" s="288" t="s">
        <v>93</v>
      </c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297">
        <f>'2 - DSO 03.1.2 Stoka A1-d'!J34</f>
        <v>0</v>
      </c>
      <c r="AH99" s="296"/>
      <c r="AI99" s="296"/>
      <c r="AJ99" s="296"/>
      <c r="AK99" s="296"/>
      <c r="AL99" s="296"/>
      <c r="AM99" s="296"/>
      <c r="AN99" s="297">
        <f t="shared" si="0"/>
        <v>0</v>
      </c>
      <c r="AO99" s="296"/>
      <c r="AP99" s="296"/>
      <c r="AQ99" s="59" t="s">
        <v>89</v>
      </c>
      <c r="AR99" s="31"/>
      <c r="AS99" s="60">
        <v>0</v>
      </c>
      <c r="AT99" s="61">
        <f t="shared" si="1"/>
        <v>0</v>
      </c>
      <c r="AU99" s="62">
        <f>'2 - DSO 03.1.2 Stoka A1-d'!P134</f>
        <v>0</v>
      </c>
      <c r="AV99" s="61">
        <f>'2 - DSO 03.1.2 Stoka A1-d'!J37</f>
        <v>0</v>
      </c>
      <c r="AW99" s="61">
        <f>'2 - DSO 03.1.2 Stoka A1-d'!J38</f>
        <v>0</v>
      </c>
      <c r="AX99" s="61">
        <f>'2 - DSO 03.1.2 Stoka A1-d'!J39</f>
        <v>0</v>
      </c>
      <c r="AY99" s="61">
        <f>'2 - DSO 03.1.2 Stoka A1-d'!J40</f>
        <v>0</v>
      </c>
      <c r="AZ99" s="61">
        <f>'2 - DSO 03.1.2 Stoka A1-d'!F37</f>
        <v>0</v>
      </c>
      <c r="BA99" s="61">
        <f>'2 - DSO 03.1.2 Stoka A1-d'!F38</f>
        <v>0</v>
      </c>
      <c r="BB99" s="61">
        <f>'2 - DSO 03.1.2 Stoka A1-d'!F39</f>
        <v>0</v>
      </c>
      <c r="BC99" s="61">
        <f>'2 - DSO 03.1.2 Stoka A1-d'!F40</f>
        <v>0</v>
      </c>
      <c r="BD99" s="63">
        <f>'2 - DSO 03.1.2 Stoka A1-d'!F41</f>
        <v>0</v>
      </c>
      <c r="BT99" s="23" t="s">
        <v>85</v>
      </c>
      <c r="BV99" s="23" t="s">
        <v>77</v>
      </c>
      <c r="BW99" s="23" t="s">
        <v>94</v>
      </c>
      <c r="BX99" s="23" t="s">
        <v>90</v>
      </c>
      <c r="CL99" s="23" t="s">
        <v>1</v>
      </c>
    </row>
    <row r="100" spans="1:91" s="4" customFormat="1" ht="16.5" customHeight="1">
      <c r="A100" s="168"/>
      <c r="B100" s="169"/>
      <c r="C100" s="184"/>
      <c r="D100" s="184"/>
      <c r="E100" s="288" t="s">
        <v>84</v>
      </c>
      <c r="F100" s="288"/>
      <c r="G100" s="288"/>
      <c r="H100" s="288"/>
      <c r="I100" s="288"/>
      <c r="J100" s="184"/>
      <c r="K100" s="288" t="s">
        <v>95</v>
      </c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295">
        <f>ROUND(AG101,2)</f>
        <v>0</v>
      </c>
      <c r="AH100" s="296"/>
      <c r="AI100" s="296"/>
      <c r="AJ100" s="296"/>
      <c r="AK100" s="296"/>
      <c r="AL100" s="296"/>
      <c r="AM100" s="296"/>
      <c r="AN100" s="297">
        <f t="shared" si="0"/>
        <v>0</v>
      </c>
      <c r="AO100" s="296"/>
      <c r="AP100" s="296"/>
      <c r="AQ100" s="59" t="s">
        <v>89</v>
      </c>
      <c r="AR100" s="31"/>
      <c r="AS100" s="60">
        <f>ROUND(AS101,2)</f>
        <v>0</v>
      </c>
      <c r="AT100" s="61">
        <f t="shared" si="1"/>
        <v>0</v>
      </c>
      <c r="AU100" s="62">
        <f>ROUND(AU101,5)</f>
        <v>0</v>
      </c>
      <c r="AV100" s="61">
        <f>ROUND(AZ100*L29,2)</f>
        <v>0</v>
      </c>
      <c r="AW100" s="61">
        <f>ROUND(BA100*L30,2)</f>
        <v>0</v>
      </c>
      <c r="AX100" s="61">
        <f>ROUND(BB100*L29,2)</f>
        <v>0</v>
      </c>
      <c r="AY100" s="61">
        <f>ROUND(BC100*L30,2)</f>
        <v>0</v>
      </c>
      <c r="AZ100" s="61">
        <f>ROUND(AZ101,2)</f>
        <v>0</v>
      </c>
      <c r="BA100" s="61">
        <f>ROUND(BA101,2)</f>
        <v>0</v>
      </c>
      <c r="BB100" s="61">
        <f>ROUND(BB101,2)</f>
        <v>0</v>
      </c>
      <c r="BC100" s="61">
        <f>ROUND(BC101,2)</f>
        <v>0</v>
      </c>
      <c r="BD100" s="63">
        <f>ROUND(BD101,2)</f>
        <v>0</v>
      </c>
      <c r="BS100" s="23" t="s">
        <v>74</v>
      </c>
      <c r="BT100" s="23" t="s">
        <v>84</v>
      </c>
      <c r="BU100" s="23" t="s">
        <v>76</v>
      </c>
      <c r="BV100" s="23" t="s">
        <v>77</v>
      </c>
      <c r="BW100" s="23" t="s">
        <v>96</v>
      </c>
      <c r="BX100" s="23" t="s">
        <v>87</v>
      </c>
      <c r="CL100" s="23" t="s">
        <v>1</v>
      </c>
    </row>
    <row r="101" spans="1:91" s="4" customFormat="1" ht="23.25" customHeight="1">
      <c r="A101" s="179" t="s">
        <v>79</v>
      </c>
      <c r="B101" s="169"/>
      <c r="C101" s="184"/>
      <c r="D101" s="184"/>
      <c r="E101" s="184"/>
      <c r="F101" s="288" t="s">
        <v>82</v>
      </c>
      <c r="G101" s="288"/>
      <c r="H101" s="288"/>
      <c r="I101" s="288"/>
      <c r="J101" s="288"/>
      <c r="K101" s="184"/>
      <c r="L101" s="288" t="s">
        <v>97</v>
      </c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297">
        <f>'1 - DSO 03.2.1 Napojení n...'!J34</f>
        <v>0</v>
      </c>
      <c r="AH101" s="296"/>
      <c r="AI101" s="296"/>
      <c r="AJ101" s="296"/>
      <c r="AK101" s="296"/>
      <c r="AL101" s="296"/>
      <c r="AM101" s="296"/>
      <c r="AN101" s="297">
        <f t="shared" si="0"/>
        <v>0</v>
      </c>
      <c r="AO101" s="296"/>
      <c r="AP101" s="296"/>
      <c r="AQ101" s="59" t="s">
        <v>89</v>
      </c>
      <c r="AR101" s="31"/>
      <c r="AS101" s="60">
        <v>0</v>
      </c>
      <c r="AT101" s="61">
        <f t="shared" si="1"/>
        <v>0</v>
      </c>
      <c r="AU101" s="62">
        <f>'1 - DSO 03.2.1 Napojení n...'!P134</f>
        <v>0</v>
      </c>
      <c r="AV101" s="61">
        <f>'1 - DSO 03.2.1 Napojení n...'!J37</f>
        <v>0</v>
      </c>
      <c r="AW101" s="61">
        <f>'1 - DSO 03.2.1 Napojení n...'!J38</f>
        <v>0</v>
      </c>
      <c r="AX101" s="61">
        <f>'1 - DSO 03.2.1 Napojení n...'!J39</f>
        <v>0</v>
      </c>
      <c r="AY101" s="61">
        <f>'1 - DSO 03.2.1 Napojení n...'!J40</f>
        <v>0</v>
      </c>
      <c r="AZ101" s="61">
        <f>'1 - DSO 03.2.1 Napojení n...'!F37</f>
        <v>0</v>
      </c>
      <c r="BA101" s="61">
        <f>'1 - DSO 03.2.1 Napojení n...'!F38</f>
        <v>0</v>
      </c>
      <c r="BB101" s="61">
        <f>'1 - DSO 03.2.1 Napojení n...'!F39</f>
        <v>0</v>
      </c>
      <c r="BC101" s="61">
        <f>'1 - DSO 03.2.1 Napojení n...'!F40</f>
        <v>0</v>
      </c>
      <c r="BD101" s="63">
        <f>'1 - DSO 03.2.1 Napojení n...'!F41</f>
        <v>0</v>
      </c>
      <c r="BT101" s="23" t="s">
        <v>85</v>
      </c>
      <c r="BV101" s="23" t="s">
        <v>77</v>
      </c>
      <c r="BW101" s="23" t="s">
        <v>98</v>
      </c>
      <c r="BX101" s="23" t="s">
        <v>96</v>
      </c>
      <c r="CL101" s="23" t="s">
        <v>1</v>
      </c>
    </row>
    <row r="102" spans="1:91" s="4" customFormat="1" ht="16.5" customHeight="1">
      <c r="A102" s="179" t="s">
        <v>79</v>
      </c>
      <c r="B102" s="169"/>
      <c r="C102" s="184"/>
      <c r="D102" s="184"/>
      <c r="E102" s="288" t="s">
        <v>85</v>
      </c>
      <c r="F102" s="288"/>
      <c r="G102" s="288"/>
      <c r="H102" s="288"/>
      <c r="I102" s="288"/>
      <c r="J102" s="184"/>
      <c r="K102" s="288" t="s">
        <v>99</v>
      </c>
      <c r="L102" s="288"/>
      <c r="M102" s="288"/>
      <c r="N102" s="288"/>
      <c r="O102" s="288"/>
      <c r="P102" s="288"/>
      <c r="Q102" s="288"/>
      <c r="R102" s="288"/>
      <c r="S102" s="288"/>
      <c r="T102" s="288"/>
      <c r="U102" s="288"/>
      <c r="V102" s="288"/>
      <c r="W102" s="288"/>
      <c r="X102" s="288"/>
      <c r="Y102" s="288"/>
      <c r="Z102" s="288"/>
      <c r="AA102" s="288"/>
      <c r="AB102" s="288"/>
      <c r="AC102" s="288"/>
      <c r="AD102" s="288"/>
      <c r="AE102" s="288"/>
      <c r="AF102" s="288"/>
      <c r="AG102" s="297">
        <f>'3 - DSO 03.3 Akumulační n...'!J32</f>
        <v>0</v>
      </c>
      <c r="AH102" s="296"/>
      <c r="AI102" s="296"/>
      <c r="AJ102" s="296"/>
      <c r="AK102" s="296"/>
      <c r="AL102" s="296"/>
      <c r="AM102" s="296"/>
      <c r="AN102" s="297">
        <f t="shared" si="0"/>
        <v>0</v>
      </c>
      <c r="AO102" s="296"/>
      <c r="AP102" s="296"/>
      <c r="AQ102" s="59" t="s">
        <v>89</v>
      </c>
      <c r="AR102" s="31"/>
      <c r="AS102" s="60">
        <v>0</v>
      </c>
      <c r="AT102" s="61">
        <f t="shared" si="1"/>
        <v>0</v>
      </c>
      <c r="AU102" s="62">
        <f>'3 - DSO 03.3 Akumulační n...'!P129</f>
        <v>0</v>
      </c>
      <c r="AV102" s="61">
        <f>'3 - DSO 03.3 Akumulační n...'!J35</f>
        <v>0</v>
      </c>
      <c r="AW102" s="61">
        <f>'3 - DSO 03.3 Akumulační n...'!J36</f>
        <v>0</v>
      </c>
      <c r="AX102" s="61">
        <f>'3 - DSO 03.3 Akumulační n...'!J37</f>
        <v>0</v>
      </c>
      <c r="AY102" s="61">
        <f>'3 - DSO 03.3 Akumulační n...'!J38</f>
        <v>0</v>
      </c>
      <c r="AZ102" s="61">
        <f>'3 - DSO 03.3 Akumulační n...'!F35</f>
        <v>0</v>
      </c>
      <c r="BA102" s="61">
        <f>'3 - DSO 03.3 Akumulační n...'!F36</f>
        <v>0</v>
      </c>
      <c r="BB102" s="61">
        <f>'3 - DSO 03.3 Akumulační n...'!F37</f>
        <v>0</v>
      </c>
      <c r="BC102" s="61">
        <f>'3 - DSO 03.3 Akumulační n...'!F38</f>
        <v>0</v>
      </c>
      <c r="BD102" s="63">
        <f>'3 - DSO 03.3 Akumulační n...'!F39</f>
        <v>0</v>
      </c>
      <c r="BT102" s="23" t="s">
        <v>84</v>
      </c>
      <c r="BV102" s="23" t="s">
        <v>77</v>
      </c>
      <c r="BW102" s="23" t="s">
        <v>100</v>
      </c>
      <c r="BX102" s="23" t="s">
        <v>87</v>
      </c>
      <c r="CL102" s="23" t="s">
        <v>1</v>
      </c>
    </row>
    <row r="103" spans="1:91" s="4" customFormat="1" ht="16.5" customHeight="1">
      <c r="A103" s="179" t="s">
        <v>79</v>
      </c>
      <c r="B103" s="169"/>
      <c r="C103" s="184"/>
      <c r="D103" s="184"/>
      <c r="E103" s="288" t="s">
        <v>101</v>
      </c>
      <c r="F103" s="288"/>
      <c r="G103" s="288"/>
      <c r="H103" s="288"/>
      <c r="I103" s="288"/>
      <c r="J103" s="184"/>
      <c r="K103" s="288" t="s">
        <v>102</v>
      </c>
      <c r="L103" s="288"/>
      <c r="M103" s="288"/>
      <c r="N103" s="288"/>
      <c r="O103" s="288"/>
      <c r="P103" s="288"/>
      <c r="Q103" s="288"/>
      <c r="R103" s="288"/>
      <c r="S103" s="288"/>
      <c r="T103" s="288"/>
      <c r="U103" s="288"/>
      <c r="V103" s="288"/>
      <c r="W103" s="288"/>
      <c r="X103" s="288"/>
      <c r="Y103" s="288"/>
      <c r="Z103" s="288"/>
      <c r="AA103" s="288"/>
      <c r="AB103" s="288"/>
      <c r="AC103" s="288"/>
      <c r="AD103" s="288"/>
      <c r="AE103" s="288"/>
      <c r="AF103" s="288"/>
      <c r="AG103" s="297">
        <f>'4 - DSO 03.4 Přípojka NN'!J32</f>
        <v>0</v>
      </c>
      <c r="AH103" s="296"/>
      <c r="AI103" s="296"/>
      <c r="AJ103" s="296"/>
      <c r="AK103" s="296"/>
      <c r="AL103" s="296"/>
      <c r="AM103" s="296"/>
      <c r="AN103" s="297">
        <f t="shared" si="0"/>
        <v>0</v>
      </c>
      <c r="AO103" s="296"/>
      <c r="AP103" s="296"/>
      <c r="AQ103" s="59" t="s">
        <v>89</v>
      </c>
      <c r="AR103" s="31"/>
      <c r="AS103" s="60">
        <v>0</v>
      </c>
      <c r="AT103" s="61">
        <f t="shared" si="1"/>
        <v>0</v>
      </c>
      <c r="AU103" s="62">
        <f>'4 - DSO 03.4 Přípojka NN'!P128</f>
        <v>0</v>
      </c>
      <c r="AV103" s="61">
        <f>'4 - DSO 03.4 Přípojka NN'!J35</f>
        <v>0</v>
      </c>
      <c r="AW103" s="61">
        <f>'4 - DSO 03.4 Přípojka NN'!J36</f>
        <v>0</v>
      </c>
      <c r="AX103" s="61">
        <f>'4 - DSO 03.4 Přípojka NN'!J37</f>
        <v>0</v>
      </c>
      <c r="AY103" s="61">
        <f>'4 - DSO 03.4 Přípojka NN'!J38</f>
        <v>0</v>
      </c>
      <c r="AZ103" s="61">
        <f>'4 - DSO 03.4 Přípojka NN'!F35</f>
        <v>0</v>
      </c>
      <c r="BA103" s="61">
        <f>'4 - DSO 03.4 Přípojka NN'!F36</f>
        <v>0</v>
      </c>
      <c r="BB103" s="61">
        <f>'4 - DSO 03.4 Přípojka NN'!F37</f>
        <v>0</v>
      </c>
      <c r="BC103" s="61">
        <f>'4 - DSO 03.4 Přípojka NN'!F38</f>
        <v>0</v>
      </c>
      <c r="BD103" s="63">
        <f>'4 - DSO 03.4 Přípojka NN'!F39</f>
        <v>0</v>
      </c>
      <c r="BT103" s="23" t="s">
        <v>84</v>
      </c>
      <c r="BV103" s="23" t="s">
        <v>77</v>
      </c>
      <c r="BW103" s="23" t="s">
        <v>103</v>
      </c>
      <c r="BX103" s="23" t="s">
        <v>87</v>
      </c>
      <c r="CL103" s="23" t="s">
        <v>1</v>
      </c>
    </row>
    <row r="104" spans="1:91" s="4" customFormat="1" ht="23.25" customHeight="1">
      <c r="A104" s="168"/>
      <c r="B104" s="169"/>
      <c r="C104" s="184"/>
      <c r="D104" s="184"/>
      <c r="E104" s="288" t="s">
        <v>104</v>
      </c>
      <c r="F104" s="288"/>
      <c r="G104" s="288"/>
      <c r="H104" s="288"/>
      <c r="I104" s="288"/>
      <c r="J104" s="184"/>
      <c r="K104" s="288" t="s">
        <v>1489</v>
      </c>
      <c r="L104" s="288"/>
      <c r="M104" s="288"/>
      <c r="N104" s="288"/>
      <c r="O104" s="288"/>
      <c r="P104" s="288"/>
      <c r="Q104" s="288"/>
      <c r="R104" s="288"/>
      <c r="S104" s="288"/>
      <c r="T104" s="288"/>
      <c r="U104" s="288"/>
      <c r="V104" s="288"/>
      <c r="W104" s="288"/>
      <c r="X104" s="288"/>
      <c r="Y104" s="288"/>
      <c r="Z104" s="288"/>
      <c r="AA104" s="288"/>
      <c r="AB104" s="288"/>
      <c r="AC104" s="288"/>
      <c r="AD104" s="288"/>
      <c r="AE104" s="288"/>
      <c r="AF104" s="288"/>
      <c r="AG104" s="295">
        <f>ROUND(SUM(AG105:AG109),2)</f>
        <v>0</v>
      </c>
      <c r="AH104" s="296"/>
      <c r="AI104" s="296"/>
      <c r="AJ104" s="296"/>
      <c r="AK104" s="296"/>
      <c r="AL104" s="296"/>
      <c r="AM104" s="296"/>
      <c r="AN104" s="297">
        <f t="shared" si="0"/>
        <v>0</v>
      </c>
      <c r="AO104" s="296"/>
      <c r="AP104" s="296"/>
      <c r="AQ104" s="59" t="s">
        <v>89</v>
      </c>
      <c r="AR104" s="31"/>
      <c r="AS104" s="60">
        <f>ROUND(SUM(AS105:AS109),2)</f>
        <v>0</v>
      </c>
      <c r="AT104" s="61">
        <f t="shared" si="1"/>
        <v>0</v>
      </c>
      <c r="AU104" s="62">
        <f>ROUND(SUM(AU105:AU109),5)</f>
        <v>0</v>
      </c>
      <c r="AV104" s="61">
        <f>ROUND(AZ104*L29,2)</f>
        <v>0</v>
      </c>
      <c r="AW104" s="61">
        <f>ROUND(BA104*L30,2)</f>
        <v>0</v>
      </c>
      <c r="AX104" s="61">
        <f>ROUND(BB104*L29,2)</f>
        <v>0</v>
      </c>
      <c r="AY104" s="61">
        <f>ROUND(BC104*L30,2)</f>
        <v>0</v>
      </c>
      <c r="AZ104" s="61">
        <f>ROUND(SUM(AZ105:AZ109),2)</f>
        <v>0</v>
      </c>
      <c r="BA104" s="61">
        <f>ROUND(SUM(BA105:BA109),2)</f>
        <v>0</v>
      </c>
      <c r="BB104" s="61">
        <f>ROUND(SUM(BB105:BB109),2)</f>
        <v>0</v>
      </c>
      <c r="BC104" s="61">
        <f>ROUND(SUM(BC105:BC109),2)</f>
        <v>0</v>
      </c>
      <c r="BD104" s="63">
        <f>ROUND(SUM(BD105:BD109),2)</f>
        <v>0</v>
      </c>
      <c r="BS104" s="23" t="s">
        <v>74</v>
      </c>
      <c r="BT104" s="23" t="s">
        <v>84</v>
      </c>
      <c r="BU104" s="23" t="s">
        <v>76</v>
      </c>
      <c r="BV104" s="23" t="s">
        <v>77</v>
      </c>
      <c r="BW104" s="23" t="s">
        <v>105</v>
      </c>
      <c r="BX104" s="23" t="s">
        <v>87</v>
      </c>
      <c r="CL104" s="23" t="s">
        <v>1</v>
      </c>
    </row>
    <row r="105" spans="1:91" s="4" customFormat="1" ht="35.25" customHeight="1">
      <c r="A105" s="179" t="s">
        <v>79</v>
      </c>
      <c r="B105" s="169"/>
      <c r="C105" s="184"/>
      <c r="D105" s="184"/>
      <c r="E105" s="184"/>
      <c r="F105" s="288" t="s">
        <v>82</v>
      </c>
      <c r="G105" s="288"/>
      <c r="H105" s="288"/>
      <c r="I105" s="288"/>
      <c r="J105" s="288"/>
      <c r="K105" s="184"/>
      <c r="L105" s="288" t="s">
        <v>1490</v>
      </c>
      <c r="M105" s="288"/>
      <c r="N105" s="288"/>
      <c r="O105" s="288"/>
      <c r="P105" s="288"/>
      <c r="Q105" s="288"/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288"/>
      <c r="AC105" s="288"/>
      <c r="AD105" s="288"/>
      <c r="AE105" s="288"/>
      <c r="AF105" s="288"/>
      <c r="AG105" s="297">
        <f>'1 - DSO 03.5.1  Oprava ko...'!J34</f>
        <v>0</v>
      </c>
      <c r="AH105" s="296"/>
      <c r="AI105" s="296"/>
      <c r="AJ105" s="296"/>
      <c r="AK105" s="296"/>
      <c r="AL105" s="296"/>
      <c r="AM105" s="296"/>
      <c r="AN105" s="297">
        <f t="shared" si="0"/>
        <v>0</v>
      </c>
      <c r="AO105" s="296"/>
      <c r="AP105" s="296"/>
      <c r="AQ105" s="59" t="s">
        <v>89</v>
      </c>
      <c r="AR105" s="31"/>
      <c r="AS105" s="60">
        <v>0</v>
      </c>
      <c r="AT105" s="61">
        <f t="shared" si="1"/>
        <v>0</v>
      </c>
      <c r="AU105" s="62">
        <f>'1 - DSO 03.5.1  Oprava ko...'!P128</f>
        <v>0</v>
      </c>
      <c r="AV105" s="61">
        <f>'1 - DSO 03.5.1  Oprava ko...'!J37</f>
        <v>0</v>
      </c>
      <c r="AW105" s="61">
        <f>'1 - DSO 03.5.1  Oprava ko...'!J38</f>
        <v>0</v>
      </c>
      <c r="AX105" s="61">
        <f>'1 - DSO 03.5.1  Oprava ko...'!J39</f>
        <v>0</v>
      </c>
      <c r="AY105" s="61">
        <f>'1 - DSO 03.5.1  Oprava ko...'!J40</f>
        <v>0</v>
      </c>
      <c r="AZ105" s="61">
        <f>'1 - DSO 03.5.1  Oprava ko...'!F37</f>
        <v>0</v>
      </c>
      <c r="BA105" s="61">
        <f>'1 - DSO 03.5.1  Oprava ko...'!F38</f>
        <v>0</v>
      </c>
      <c r="BB105" s="61">
        <f>'1 - DSO 03.5.1  Oprava ko...'!F39</f>
        <v>0</v>
      </c>
      <c r="BC105" s="61">
        <f>'1 - DSO 03.5.1  Oprava ko...'!F40</f>
        <v>0</v>
      </c>
      <c r="BD105" s="63">
        <f>'1 - DSO 03.5.1  Oprava ko...'!F41</f>
        <v>0</v>
      </c>
      <c r="BT105" s="23" t="s">
        <v>85</v>
      </c>
      <c r="BV105" s="23" t="s">
        <v>77</v>
      </c>
      <c r="BW105" s="23" t="s">
        <v>106</v>
      </c>
      <c r="BX105" s="23" t="s">
        <v>105</v>
      </c>
      <c r="CL105" s="23" t="s">
        <v>1</v>
      </c>
    </row>
    <row r="106" spans="1:91" s="4" customFormat="1" ht="35.25" customHeight="1">
      <c r="A106" s="179" t="s">
        <v>79</v>
      </c>
      <c r="B106" s="169"/>
      <c r="C106" s="184"/>
      <c r="D106" s="184"/>
      <c r="E106" s="184"/>
      <c r="F106" s="288" t="s">
        <v>84</v>
      </c>
      <c r="G106" s="288"/>
      <c r="H106" s="288"/>
      <c r="I106" s="288"/>
      <c r="J106" s="288"/>
      <c r="K106" s="184"/>
      <c r="L106" s="288" t="s">
        <v>1491</v>
      </c>
      <c r="M106" s="288"/>
      <c r="N106" s="288"/>
      <c r="O106" s="288"/>
      <c r="P106" s="288"/>
      <c r="Q106" s="288"/>
      <c r="R106" s="288"/>
      <c r="S106" s="288"/>
      <c r="T106" s="288"/>
      <c r="U106" s="288"/>
      <c r="V106" s="288"/>
      <c r="W106" s="288"/>
      <c r="X106" s="288"/>
      <c r="Y106" s="288"/>
      <c r="Z106" s="288"/>
      <c r="AA106" s="288"/>
      <c r="AB106" s="288"/>
      <c r="AC106" s="288"/>
      <c r="AD106" s="288"/>
      <c r="AE106" s="288"/>
      <c r="AF106" s="288"/>
      <c r="AG106" s="297">
        <f>'2 - DSO 03.5.2  Oprava ko...'!J34</f>
        <v>0</v>
      </c>
      <c r="AH106" s="296"/>
      <c r="AI106" s="296"/>
      <c r="AJ106" s="296"/>
      <c r="AK106" s="296"/>
      <c r="AL106" s="296"/>
      <c r="AM106" s="296"/>
      <c r="AN106" s="297">
        <f t="shared" si="0"/>
        <v>0</v>
      </c>
      <c r="AO106" s="296"/>
      <c r="AP106" s="296"/>
      <c r="AQ106" s="59" t="s">
        <v>89</v>
      </c>
      <c r="AR106" s="31"/>
      <c r="AS106" s="60">
        <v>0</v>
      </c>
      <c r="AT106" s="61">
        <f t="shared" si="1"/>
        <v>0</v>
      </c>
      <c r="AU106" s="62">
        <f>'2 - DSO 03.5.2  Oprava ko...'!P128</f>
        <v>0</v>
      </c>
      <c r="AV106" s="61">
        <f>'2 - DSO 03.5.2  Oprava ko...'!J37</f>
        <v>0</v>
      </c>
      <c r="AW106" s="61">
        <f>'2 - DSO 03.5.2  Oprava ko...'!J38</f>
        <v>0</v>
      </c>
      <c r="AX106" s="61">
        <f>'2 - DSO 03.5.2  Oprava ko...'!J39</f>
        <v>0</v>
      </c>
      <c r="AY106" s="61">
        <f>'2 - DSO 03.5.2  Oprava ko...'!J40</f>
        <v>0</v>
      </c>
      <c r="AZ106" s="61">
        <f>'2 - DSO 03.5.2  Oprava ko...'!F37</f>
        <v>0</v>
      </c>
      <c r="BA106" s="61">
        <f>'2 - DSO 03.5.2  Oprava ko...'!F38</f>
        <v>0</v>
      </c>
      <c r="BB106" s="61">
        <f>'2 - DSO 03.5.2  Oprava ko...'!F39</f>
        <v>0</v>
      </c>
      <c r="BC106" s="61">
        <f>'2 - DSO 03.5.2  Oprava ko...'!F40</f>
        <v>0</v>
      </c>
      <c r="BD106" s="63">
        <f>'2 - DSO 03.5.2  Oprava ko...'!F41</f>
        <v>0</v>
      </c>
      <c r="BT106" s="23" t="s">
        <v>85</v>
      </c>
      <c r="BV106" s="23" t="s">
        <v>77</v>
      </c>
      <c r="BW106" s="23" t="s">
        <v>107</v>
      </c>
      <c r="BX106" s="23" t="s">
        <v>105</v>
      </c>
      <c r="CL106" s="23" t="s">
        <v>1</v>
      </c>
    </row>
    <row r="107" spans="1:91" s="4" customFormat="1" ht="35.25" customHeight="1">
      <c r="A107" s="179" t="s">
        <v>79</v>
      </c>
      <c r="B107" s="169"/>
      <c r="C107" s="184"/>
      <c r="D107" s="184"/>
      <c r="E107" s="184"/>
      <c r="F107" s="288" t="s">
        <v>85</v>
      </c>
      <c r="G107" s="288"/>
      <c r="H107" s="288"/>
      <c r="I107" s="288"/>
      <c r="J107" s="288"/>
      <c r="K107" s="184"/>
      <c r="L107" s="288" t="s">
        <v>1492</v>
      </c>
      <c r="M107" s="288"/>
      <c r="N107" s="288"/>
      <c r="O107" s="288"/>
      <c r="P107" s="288"/>
      <c r="Q107" s="288"/>
      <c r="R107" s="288"/>
      <c r="S107" s="288"/>
      <c r="T107" s="288"/>
      <c r="U107" s="288"/>
      <c r="V107" s="288"/>
      <c r="W107" s="288"/>
      <c r="X107" s="288"/>
      <c r="Y107" s="288"/>
      <c r="Z107" s="288"/>
      <c r="AA107" s="288"/>
      <c r="AB107" s="288"/>
      <c r="AC107" s="288"/>
      <c r="AD107" s="288"/>
      <c r="AE107" s="288"/>
      <c r="AF107" s="288"/>
      <c r="AG107" s="297">
        <f>'3 - DSO 03.5.3  Oprava ko...'!J34</f>
        <v>0</v>
      </c>
      <c r="AH107" s="296"/>
      <c r="AI107" s="296"/>
      <c r="AJ107" s="296"/>
      <c r="AK107" s="296"/>
      <c r="AL107" s="296"/>
      <c r="AM107" s="296"/>
      <c r="AN107" s="297">
        <f t="shared" si="0"/>
        <v>0</v>
      </c>
      <c r="AO107" s="296"/>
      <c r="AP107" s="296"/>
      <c r="AQ107" s="59" t="s">
        <v>89</v>
      </c>
      <c r="AR107" s="31"/>
      <c r="AS107" s="60">
        <v>0</v>
      </c>
      <c r="AT107" s="61">
        <f t="shared" si="1"/>
        <v>0</v>
      </c>
      <c r="AU107" s="62">
        <f>'3 - DSO 03.5.3  Oprava ko...'!P128</f>
        <v>0</v>
      </c>
      <c r="AV107" s="61">
        <f>'3 - DSO 03.5.3  Oprava ko...'!J37</f>
        <v>0</v>
      </c>
      <c r="AW107" s="61">
        <f>'3 - DSO 03.5.3  Oprava ko...'!J38</f>
        <v>0</v>
      </c>
      <c r="AX107" s="61">
        <f>'3 - DSO 03.5.3  Oprava ko...'!J39</f>
        <v>0</v>
      </c>
      <c r="AY107" s="61">
        <f>'3 - DSO 03.5.3  Oprava ko...'!J40</f>
        <v>0</v>
      </c>
      <c r="AZ107" s="61">
        <f>'3 - DSO 03.5.3  Oprava ko...'!F37</f>
        <v>0</v>
      </c>
      <c r="BA107" s="61">
        <f>'3 - DSO 03.5.3  Oprava ko...'!F38</f>
        <v>0</v>
      </c>
      <c r="BB107" s="61">
        <f>'3 - DSO 03.5.3  Oprava ko...'!F39</f>
        <v>0</v>
      </c>
      <c r="BC107" s="61">
        <f>'3 - DSO 03.5.3  Oprava ko...'!F40</f>
        <v>0</v>
      </c>
      <c r="BD107" s="63">
        <f>'3 - DSO 03.5.3  Oprava ko...'!F41</f>
        <v>0</v>
      </c>
      <c r="BT107" s="23" t="s">
        <v>85</v>
      </c>
      <c r="BV107" s="23" t="s">
        <v>77</v>
      </c>
      <c r="BW107" s="23" t="s">
        <v>108</v>
      </c>
      <c r="BX107" s="23" t="s">
        <v>105</v>
      </c>
      <c r="CL107" s="23" t="s">
        <v>1</v>
      </c>
    </row>
    <row r="108" spans="1:91" s="4" customFormat="1" ht="23.25" customHeight="1">
      <c r="A108" s="179" t="s">
        <v>79</v>
      </c>
      <c r="B108" s="169"/>
      <c r="C108" s="184"/>
      <c r="D108" s="184"/>
      <c r="E108" s="184"/>
      <c r="F108" s="288" t="s">
        <v>101</v>
      </c>
      <c r="G108" s="288"/>
      <c r="H108" s="288"/>
      <c r="I108" s="288"/>
      <c r="J108" s="288"/>
      <c r="K108" s="184"/>
      <c r="L108" s="288" t="s">
        <v>1493</v>
      </c>
      <c r="M108" s="288"/>
      <c r="N108" s="288"/>
      <c r="O108" s="288"/>
      <c r="P108" s="288"/>
      <c r="Q108" s="288"/>
      <c r="R108" s="288"/>
      <c r="S108" s="288"/>
      <c r="T108" s="288"/>
      <c r="U108" s="288"/>
      <c r="V108" s="288"/>
      <c r="W108" s="288"/>
      <c r="X108" s="288"/>
      <c r="Y108" s="288"/>
      <c r="Z108" s="288"/>
      <c r="AA108" s="288"/>
      <c r="AB108" s="288"/>
      <c r="AC108" s="288"/>
      <c r="AD108" s="288"/>
      <c r="AE108" s="288"/>
      <c r="AF108" s="288"/>
      <c r="AG108" s="297">
        <f>'4 - DSO 03.5.4  Oprava ko...'!J34</f>
        <v>0</v>
      </c>
      <c r="AH108" s="296"/>
      <c r="AI108" s="296"/>
      <c r="AJ108" s="296"/>
      <c r="AK108" s="296"/>
      <c r="AL108" s="296"/>
      <c r="AM108" s="296"/>
      <c r="AN108" s="297">
        <f t="shared" si="0"/>
        <v>0</v>
      </c>
      <c r="AO108" s="296"/>
      <c r="AP108" s="296"/>
      <c r="AQ108" s="59" t="s">
        <v>89</v>
      </c>
      <c r="AR108" s="31"/>
      <c r="AS108" s="60">
        <v>0</v>
      </c>
      <c r="AT108" s="61">
        <f t="shared" si="1"/>
        <v>0</v>
      </c>
      <c r="AU108" s="62">
        <f>'4 - DSO 03.5.4  Oprava ko...'!P128</f>
        <v>0</v>
      </c>
      <c r="AV108" s="61">
        <f>'4 - DSO 03.5.4  Oprava ko...'!J37</f>
        <v>0</v>
      </c>
      <c r="AW108" s="61">
        <f>'4 - DSO 03.5.4  Oprava ko...'!J38</f>
        <v>0</v>
      </c>
      <c r="AX108" s="61">
        <f>'4 - DSO 03.5.4  Oprava ko...'!J39</f>
        <v>0</v>
      </c>
      <c r="AY108" s="61">
        <f>'4 - DSO 03.5.4  Oprava ko...'!J40</f>
        <v>0</v>
      </c>
      <c r="AZ108" s="61">
        <f>'4 - DSO 03.5.4  Oprava ko...'!F37</f>
        <v>0</v>
      </c>
      <c r="BA108" s="61">
        <f>'4 - DSO 03.5.4  Oprava ko...'!F38</f>
        <v>0</v>
      </c>
      <c r="BB108" s="61">
        <f>'4 - DSO 03.5.4  Oprava ko...'!F39</f>
        <v>0</v>
      </c>
      <c r="BC108" s="61">
        <f>'4 - DSO 03.5.4  Oprava ko...'!F40</f>
        <v>0</v>
      </c>
      <c r="BD108" s="63">
        <f>'4 - DSO 03.5.4  Oprava ko...'!F41</f>
        <v>0</v>
      </c>
      <c r="BT108" s="23" t="s">
        <v>85</v>
      </c>
      <c r="BV108" s="23" t="s">
        <v>77</v>
      </c>
      <c r="BW108" s="23" t="s">
        <v>109</v>
      </c>
      <c r="BX108" s="23" t="s">
        <v>105</v>
      </c>
      <c r="CL108" s="23" t="s">
        <v>1</v>
      </c>
    </row>
    <row r="109" spans="1:91" s="4" customFormat="1" ht="23.25" customHeight="1">
      <c r="A109" s="179" t="s">
        <v>79</v>
      </c>
      <c r="B109" s="169"/>
      <c r="C109" s="184"/>
      <c r="D109" s="184"/>
      <c r="E109" s="184"/>
      <c r="F109" s="288" t="s">
        <v>104</v>
      </c>
      <c r="G109" s="288"/>
      <c r="H109" s="288"/>
      <c r="I109" s="288"/>
      <c r="J109" s="288"/>
      <c r="K109" s="184"/>
      <c r="L109" s="288" t="s">
        <v>1494</v>
      </c>
      <c r="M109" s="288"/>
      <c r="N109" s="288"/>
      <c r="O109" s="288"/>
      <c r="P109" s="288"/>
      <c r="Q109" s="288"/>
      <c r="R109" s="288"/>
      <c r="S109" s="288"/>
      <c r="T109" s="288"/>
      <c r="U109" s="288"/>
      <c r="V109" s="288"/>
      <c r="W109" s="288"/>
      <c r="X109" s="288"/>
      <c r="Y109" s="288"/>
      <c r="Z109" s="288"/>
      <c r="AA109" s="288"/>
      <c r="AB109" s="288"/>
      <c r="AC109" s="288"/>
      <c r="AD109" s="288"/>
      <c r="AE109" s="288"/>
      <c r="AF109" s="288"/>
      <c r="AG109" s="297">
        <f>'5 - DSO 03.5.5  Oprava ko...'!J34</f>
        <v>0</v>
      </c>
      <c r="AH109" s="296"/>
      <c r="AI109" s="296"/>
      <c r="AJ109" s="296"/>
      <c r="AK109" s="296"/>
      <c r="AL109" s="296"/>
      <c r="AM109" s="296"/>
      <c r="AN109" s="297">
        <f t="shared" si="0"/>
        <v>0</v>
      </c>
      <c r="AO109" s="296"/>
      <c r="AP109" s="296"/>
      <c r="AQ109" s="59" t="s">
        <v>89</v>
      </c>
      <c r="AR109" s="31"/>
      <c r="AS109" s="60">
        <v>0</v>
      </c>
      <c r="AT109" s="61">
        <f t="shared" si="1"/>
        <v>0</v>
      </c>
      <c r="AU109" s="62">
        <f>'5 - DSO 03.5.5  Oprava ko...'!P128</f>
        <v>0</v>
      </c>
      <c r="AV109" s="61">
        <f>'5 - DSO 03.5.5  Oprava ko...'!J37</f>
        <v>0</v>
      </c>
      <c r="AW109" s="61">
        <f>'5 - DSO 03.5.5  Oprava ko...'!J38</f>
        <v>0</v>
      </c>
      <c r="AX109" s="61">
        <f>'5 - DSO 03.5.5  Oprava ko...'!J39</f>
        <v>0</v>
      </c>
      <c r="AY109" s="61">
        <f>'5 - DSO 03.5.5  Oprava ko...'!J40</f>
        <v>0</v>
      </c>
      <c r="AZ109" s="61">
        <f>'5 - DSO 03.5.5  Oprava ko...'!F37</f>
        <v>0</v>
      </c>
      <c r="BA109" s="61">
        <f>'5 - DSO 03.5.5  Oprava ko...'!F38</f>
        <v>0</v>
      </c>
      <c r="BB109" s="61">
        <f>'5 - DSO 03.5.5  Oprava ko...'!F39</f>
        <v>0</v>
      </c>
      <c r="BC109" s="61">
        <f>'5 - DSO 03.5.5  Oprava ko...'!F40</f>
        <v>0</v>
      </c>
      <c r="BD109" s="63">
        <f>'5 - DSO 03.5.5  Oprava ko...'!F41</f>
        <v>0</v>
      </c>
      <c r="BT109" s="23" t="s">
        <v>85</v>
      </c>
      <c r="BV109" s="23" t="s">
        <v>77</v>
      </c>
      <c r="BW109" s="23" t="s">
        <v>110</v>
      </c>
      <c r="BX109" s="23" t="s">
        <v>105</v>
      </c>
      <c r="CL109" s="23" t="s">
        <v>1</v>
      </c>
    </row>
    <row r="110" spans="1:91" s="7" customFormat="1" ht="16.5" customHeight="1">
      <c r="A110" s="183"/>
      <c r="B110" s="180"/>
      <c r="C110" s="181"/>
      <c r="D110" s="291" t="s">
        <v>101</v>
      </c>
      <c r="E110" s="291"/>
      <c r="F110" s="291"/>
      <c r="G110" s="291"/>
      <c r="H110" s="291"/>
      <c r="I110" s="182"/>
      <c r="J110" s="291" t="s">
        <v>111</v>
      </c>
      <c r="K110" s="291"/>
      <c r="L110" s="291"/>
      <c r="M110" s="291"/>
      <c r="N110" s="291"/>
      <c r="O110" s="291"/>
      <c r="P110" s="291"/>
      <c r="Q110" s="291"/>
      <c r="R110" s="291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323">
        <f>ROUND(SUM(AG111:AG112),2)</f>
        <v>0</v>
      </c>
      <c r="AH110" s="322"/>
      <c r="AI110" s="322"/>
      <c r="AJ110" s="322"/>
      <c r="AK110" s="322"/>
      <c r="AL110" s="322"/>
      <c r="AM110" s="322"/>
      <c r="AN110" s="321">
        <f t="shared" si="0"/>
        <v>0</v>
      </c>
      <c r="AO110" s="322"/>
      <c r="AP110" s="322"/>
      <c r="AQ110" s="53" t="s">
        <v>81</v>
      </c>
      <c r="AR110" s="52"/>
      <c r="AS110" s="54">
        <f>ROUND(SUM(AS111:AS112),2)</f>
        <v>0</v>
      </c>
      <c r="AT110" s="55">
        <f t="shared" si="1"/>
        <v>0</v>
      </c>
      <c r="AU110" s="56">
        <f>ROUND(SUM(AU111:AU112),5)</f>
        <v>0</v>
      </c>
      <c r="AV110" s="55">
        <f>ROUND(AZ110*L29,2)</f>
        <v>0</v>
      </c>
      <c r="AW110" s="55">
        <f>ROUND(BA110*L30,2)</f>
        <v>0</v>
      </c>
      <c r="AX110" s="55">
        <f>ROUND(BB110*L29,2)</f>
        <v>0</v>
      </c>
      <c r="AY110" s="55">
        <f>ROUND(BC110*L30,2)</f>
        <v>0</v>
      </c>
      <c r="AZ110" s="55">
        <f>ROUND(SUM(AZ111:AZ112),2)</f>
        <v>0</v>
      </c>
      <c r="BA110" s="55">
        <f>ROUND(SUM(BA111:BA112),2)</f>
        <v>0</v>
      </c>
      <c r="BB110" s="55">
        <f>ROUND(SUM(BB111:BB112),2)</f>
        <v>0</v>
      </c>
      <c r="BC110" s="55">
        <f>ROUND(SUM(BC111:BC112),2)</f>
        <v>0</v>
      </c>
      <c r="BD110" s="57">
        <f>ROUND(SUM(BD111:BD112),2)</f>
        <v>0</v>
      </c>
      <c r="BS110" s="58" t="s">
        <v>74</v>
      </c>
      <c r="BT110" s="58" t="s">
        <v>82</v>
      </c>
      <c r="BU110" s="58" t="s">
        <v>76</v>
      </c>
      <c r="BV110" s="58" t="s">
        <v>77</v>
      </c>
      <c r="BW110" s="58" t="s">
        <v>112</v>
      </c>
      <c r="BX110" s="58" t="s">
        <v>4</v>
      </c>
      <c r="CL110" s="58" t="s">
        <v>1</v>
      </c>
      <c r="CM110" s="58" t="s">
        <v>84</v>
      </c>
    </row>
    <row r="111" spans="1:91" s="4" customFormat="1" ht="23.25" customHeight="1">
      <c r="A111" s="179" t="s">
        <v>79</v>
      </c>
      <c r="B111" s="169"/>
      <c r="C111" s="184"/>
      <c r="D111" s="184"/>
      <c r="E111" s="288" t="s">
        <v>113</v>
      </c>
      <c r="F111" s="288"/>
      <c r="G111" s="288"/>
      <c r="H111" s="288"/>
      <c r="I111" s="288"/>
      <c r="J111" s="184"/>
      <c r="K111" s="288" t="s">
        <v>114</v>
      </c>
      <c r="L111" s="288"/>
      <c r="M111" s="288"/>
      <c r="N111" s="288"/>
      <c r="O111" s="288"/>
      <c r="P111" s="288"/>
      <c r="Q111" s="288"/>
      <c r="R111" s="288"/>
      <c r="S111" s="288"/>
      <c r="T111" s="288"/>
      <c r="U111" s="288"/>
      <c r="V111" s="288"/>
      <c r="W111" s="288"/>
      <c r="X111" s="288"/>
      <c r="Y111" s="288"/>
      <c r="Z111" s="288"/>
      <c r="AA111" s="288"/>
      <c r="AB111" s="288"/>
      <c r="AC111" s="288"/>
      <c r="AD111" s="288"/>
      <c r="AE111" s="288"/>
      <c r="AF111" s="288"/>
      <c r="AG111" s="297">
        <f>'4.1 - PS 01.1 Akumulace d...'!J32</f>
        <v>0</v>
      </c>
      <c r="AH111" s="296"/>
      <c r="AI111" s="296"/>
      <c r="AJ111" s="296"/>
      <c r="AK111" s="296"/>
      <c r="AL111" s="296"/>
      <c r="AM111" s="296"/>
      <c r="AN111" s="297">
        <f t="shared" si="0"/>
        <v>0</v>
      </c>
      <c r="AO111" s="296"/>
      <c r="AP111" s="296"/>
      <c r="AQ111" s="59" t="s">
        <v>89</v>
      </c>
      <c r="AR111" s="31"/>
      <c r="AS111" s="60">
        <v>0</v>
      </c>
      <c r="AT111" s="61">
        <f t="shared" si="1"/>
        <v>0</v>
      </c>
      <c r="AU111" s="62">
        <f>'4.1 - PS 01.1 Akumulace d...'!P122</f>
        <v>0</v>
      </c>
      <c r="AV111" s="61">
        <f>'4.1 - PS 01.1 Akumulace d...'!J35</f>
        <v>0</v>
      </c>
      <c r="AW111" s="61">
        <f>'4.1 - PS 01.1 Akumulace d...'!J36</f>
        <v>0</v>
      </c>
      <c r="AX111" s="61">
        <f>'4.1 - PS 01.1 Akumulace d...'!J37</f>
        <v>0</v>
      </c>
      <c r="AY111" s="61">
        <f>'4.1 - PS 01.1 Akumulace d...'!J38</f>
        <v>0</v>
      </c>
      <c r="AZ111" s="61">
        <f>'4.1 - PS 01.1 Akumulace d...'!F35</f>
        <v>0</v>
      </c>
      <c r="BA111" s="61">
        <f>'4.1 - PS 01.1 Akumulace d...'!F36</f>
        <v>0</v>
      </c>
      <c r="BB111" s="61">
        <f>'4.1 - PS 01.1 Akumulace d...'!F37</f>
        <v>0</v>
      </c>
      <c r="BC111" s="61">
        <f>'4.1 - PS 01.1 Akumulace d...'!F38</f>
        <v>0</v>
      </c>
      <c r="BD111" s="63">
        <f>'4.1 - PS 01.1 Akumulace d...'!F39</f>
        <v>0</v>
      </c>
      <c r="BT111" s="23" t="s">
        <v>84</v>
      </c>
      <c r="BV111" s="23" t="s">
        <v>77</v>
      </c>
      <c r="BW111" s="23" t="s">
        <v>115</v>
      </c>
      <c r="BX111" s="23" t="s">
        <v>112</v>
      </c>
      <c r="CL111" s="23" t="s">
        <v>1</v>
      </c>
    </row>
    <row r="112" spans="1:91" s="4" customFormat="1" ht="23.25" customHeight="1">
      <c r="A112" s="179" t="s">
        <v>79</v>
      </c>
      <c r="B112" s="169"/>
      <c r="C112" s="184"/>
      <c r="D112" s="184"/>
      <c r="E112" s="288" t="s">
        <v>116</v>
      </c>
      <c r="F112" s="288"/>
      <c r="G112" s="288"/>
      <c r="H112" s="288"/>
      <c r="I112" s="288"/>
      <c r="J112" s="184"/>
      <c r="K112" s="288" t="s">
        <v>117</v>
      </c>
      <c r="L112" s="288"/>
      <c r="M112" s="288"/>
      <c r="N112" s="288"/>
      <c r="O112" s="288"/>
      <c r="P112" s="288"/>
      <c r="Q112" s="288"/>
      <c r="R112" s="288"/>
      <c r="S112" s="288"/>
      <c r="T112" s="288"/>
      <c r="U112" s="288"/>
      <c r="V112" s="288"/>
      <c r="W112" s="288"/>
      <c r="X112" s="288"/>
      <c r="Y112" s="288"/>
      <c r="Z112" s="288"/>
      <c r="AA112" s="288"/>
      <c r="AB112" s="288"/>
      <c r="AC112" s="288"/>
      <c r="AD112" s="288"/>
      <c r="AE112" s="288"/>
      <c r="AF112" s="288"/>
      <c r="AG112" s="297">
        <f>'4.2 - PS 01.2 Akumulace d...'!J32</f>
        <v>0</v>
      </c>
      <c r="AH112" s="296"/>
      <c r="AI112" s="296"/>
      <c r="AJ112" s="296"/>
      <c r="AK112" s="296"/>
      <c r="AL112" s="296"/>
      <c r="AM112" s="296"/>
      <c r="AN112" s="297">
        <f t="shared" si="0"/>
        <v>0</v>
      </c>
      <c r="AO112" s="296"/>
      <c r="AP112" s="296"/>
      <c r="AQ112" s="59" t="s">
        <v>89</v>
      </c>
      <c r="AR112" s="31"/>
      <c r="AS112" s="64">
        <v>0</v>
      </c>
      <c r="AT112" s="65">
        <f t="shared" si="1"/>
        <v>0</v>
      </c>
      <c r="AU112" s="66">
        <f>'4.2 - PS 01.2 Akumulace d...'!P126</f>
        <v>0</v>
      </c>
      <c r="AV112" s="65">
        <f>'4.2 - PS 01.2 Akumulace d...'!J35</f>
        <v>0</v>
      </c>
      <c r="AW112" s="65">
        <f>'4.2 - PS 01.2 Akumulace d...'!J36</f>
        <v>0</v>
      </c>
      <c r="AX112" s="65">
        <f>'4.2 - PS 01.2 Akumulace d...'!J37</f>
        <v>0</v>
      </c>
      <c r="AY112" s="65">
        <f>'4.2 - PS 01.2 Akumulace d...'!J38</f>
        <v>0</v>
      </c>
      <c r="AZ112" s="65">
        <f>'4.2 - PS 01.2 Akumulace d...'!F35</f>
        <v>0</v>
      </c>
      <c r="BA112" s="65">
        <f>'4.2 - PS 01.2 Akumulace d...'!F36</f>
        <v>0</v>
      </c>
      <c r="BB112" s="65">
        <f>'4.2 - PS 01.2 Akumulace d...'!F37</f>
        <v>0</v>
      </c>
      <c r="BC112" s="65">
        <f>'4.2 - PS 01.2 Akumulace d...'!F38</f>
        <v>0</v>
      </c>
      <c r="BD112" s="67">
        <f>'4.2 - PS 01.2 Akumulace d...'!F39</f>
        <v>0</v>
      </c>
      <c r="BT112" s="23" t="s">
        <v>84</v>
      </c>
      <c r="BV112" s="23" t="s">
        <v>77</v>
      </c>
      <c r="BW112" s="23" t="s">
        <v>118</v>
      </c>
      <c r="BX112" s="23" t="s">
        <v>112</v>
      </c>
      <c r="CL112" s="23" t="s">
        <v>1</v>
      </c>
    </row>
    <row r="113" spans="1:57" s="2" customFormat="1" ht="30" customHeight="1">
      <c r="A113" s="148"/>
      <c r="B113" s="149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24"/>
      <c r="AR113" s="25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</row>
    <row r="114" spans="1:57" s="2" customFormat="1" ht="6.95" customHeight="1">
      <c r="A114" s="148"/>
      <c r="B114" s="164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29"/>
      <c r="AR114" s="25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</row>
  </sheetData>
  <sheetProtection password="EDCC" sheet="1" objects="1" scenarios="1"/>
  <mergeCells count="110"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K35:AO35"/>
    <mergeCell ref="X35:AB35"/>
    <mergeCell ref="AR2:BE2"/>
    <mergeCell ref="AG99:AM99"/>
    <mergeCell ref="AG101:AM101"/>
    <mergeCell ref="AG102:AM102"/>
    <mergeCell ref="AG103:AM103"/>
    <mergeCell ref="AG100:AM100"/>
    <mergeCell ref="AG98:AM98"/>
    <mergeCell ref="AG97:AM97"/>
    <mergeCell ref="AG92:AM92"/>
    <mergeCell ref="AG95:AM95"/>
    <mergeCell ref="AG96:AM96"/>
    <mergeCell ref="AM87:AN87"/>
    <mergeCell ref="AM89:AP89"/>
    <mergeCell ref="AM90:AP90"/>
    <mergeCell ref="AN100:AP100"/>
    <mergeCell ref="AN103:AP103"/>
    <mergeCell ref="AN92:AP92"/>
    <mergeCell ref="AN98:AP98"/>
    <mergeCell ref="AN101:AP101"/>
    <mergeCell ref="AN97:AP97"/>
    <mergeCell ref="AN95:AP95"/>
    <mergeCell ref="AN96:AP96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F108:J108"/>
    <mergeCell ref="L108:AF108"/>
    <mergeCell ref="F109:J109"/>
    <mergeCell ref="L109:AF109"/>
    <mergeCell ref="D110:H110"/>
    <mergeCell ref="J110:AF110"/>
    <mergeCell ref="E111:I111"/>
    <mergeCell ref="K111:AF111"/>
    <mergeCell ref="E112:I112"/>
    <mergeCell ref="K112:AF112"/>
    <mergeCell ref="L85:AO85"/>
    <mergeCell ref="L98:AF98"/>
    <mergeCell ref="L101:AF101"/>
    <mergeCell ref="L99:AF99"/>
    <mergeCell ref="F105:J105"/>
    <mergeCell ref="L105:AF105"/>
    <mergeCell ref="F106:J106"/>
    <mergeCell ref="L106:AF106"/>
    <mergeCell ref="F107:J107"/>
    <mergeCell ref="L107:AF107"/>
    <mergeCell ref="AG94:AM94"/>
    <mergeCell ref="AG104:AM104"/>
    <mergeCell ref="AN104:AP104"/>
    <mergeCell ref="AN99:AP99"/>
    <mergeCell ref="AN102:AP102"/>
    <mergeCell ref="C92:G92"/>
    <mergeCell ref="D95:H95"/>
    <mergeCell ref="D96:H96"/>
    <mergeCell ref="E97:I97"/>
    <mergeCell ref="E102:I102"/>
    <mergeCell ref="E100:I100"/>
    <mergeCell ref="E103:I103"/>
    <mergeCell ref="E104:I104"/>
    <mergeCell ref="F99:J99"/>
    <mergeCell ref="F101:J101"/>
    <mergeCell ref="F98:J98"/>
    <mergeCell ref="I92:AF92"/>
    <mergeCell ref="J95:AF95"/>
    <mergeCell ref="J96:AF96"/>
    <mergeCell ref="K103:AF103"/>
    <mergeCell ref="K104:AF104"/>
    <mergeCell ref="K97:AF97"/>
    <mergeCell ref="K100:AF100"/>
    <mergeCell ref="K102:AF102"/>
  </mergeCells>
  <hyperlinks>
    <hyperlink ref="A95" location="'0 - VEDLEJŠÍ A OSTATNÍ RO...'!C2" display="/"/>
    <hyperlink ref="A98" location="'1 - DSO 03.1.1 Stoka A-d'!C2" display="/"/>
    <hyperlink ref="A99" location="'2 - DSO 03.1.2 Stoka A1-d'!C2" display="/"/>
    <hyperlink ref="A101" location="'1 - DSO 03.2.1 Napojení n...'!C2" display="/"/>
    <hyperlink ref="A102" location="'3 - DSO 03.3 Akumulační n...'!C2" display="/"/>
    <hyperlink ref="A103" location="'4 - DSO 03.4 Přípojka NN'!C2" display="/"/>
    <hyperlink ref="A105" location="'1 - DSO 03.5.1  Oprava ko...'!C2" display="/"/>
    <hyperlink ref="A106" location="'2 - DSO 03.5.2  Oprava ko...'!C2" display="/"/>
    <hyperlink ref="A107" location="'3 - DSO 03.5.3  Oprava ko...'!C2" display="/"/>
    <hyperlink ref="A108" location="'4 - DSO 03.5.4  Oprava ko...'!C2" display="/"/>
    <hyperlink ref="A109" location="'5 - DSO 03.5.5  Oprava ko...'!C2" display="/"/>
    <hyperlink ref="A111" location="'4.1 - PS 01.1 Akumulace d...'!C2" display="/"/>
    <hyperlink ref="A112" location="'4.2 - PS 01.2 Akumulace d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topLeftCell="A115" workbookViewId="0">
      <selection activeCell="F133" sqref="F133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108</v>
      </c>
      <c r="AZ2" s="105" t="s">
        <v>174</v>
      </c>
      <c r="BA2" s="105" t="s">
        <v>174</v>
      </c>
      <c r="BB2" s="105" t="s">
        <v>1</v>
      </c>
      <c r="BC2" s="105" t="s">
        <v>695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697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559</v>
      </c>
      <c r="BA4" s="105" t="s">
        <v>559</v>
      </c>
      <c r="BB4" s="105" t="s">
        <v>1</v>
      </c>
      <c r="BC4" s="105" t="s">
        <v>699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187</v>
      </c>
      <c r="BA5" s="105" t="s">
        <v>187</v>
      </c>
      <c r="BB5" s="105" t="s">
        <v>1</v>
      </c>
      <c r="BC5" s="105" t="s">
        <v>696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38" t="s">
        <v>1495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2" t="s">
        <v>1486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ROUND((SUM(BE128:BE174)),  2)</f>
        <v>0</v>
      </c>
      <c r="G37" s="148"/>
      <c r="H37" s="148"/>
      <c r="I37" s="196">
        <v>0.21</v>
      </c>
      <c r="J37" s="195">
        <f>ROUND(((SUM(BE128:BE174))*I37),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ROUND((SUM(BF128:BF174)),  2)</f>
        <v>0</v>
      </c>
      <c r="G38" s="148"/>
      <c r="H38" s="148"/>
      <c r="I38" s="196">
        <v>0.15</v>
      </c>
      <c r="J38" s="195">
        <f>ROUND(((SUM(BF128:BF174))*I38),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ROUND((SUM(BG128:BG174)),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ROUND((SUM(BH128:BH174)),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ROUND((SUM(BI128:BI174)),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1495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2" t="str">
        <f>E13</f>
        <v>3 - DSO 03.5.3  Komunikace a zpevněné plochy - akumulace - přípojky stoka A-d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J137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J170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34" t="str">
        <f>E7</f>
        <v>Třebíč, Karlovo náměstí, Rekonstrukce vodovodu a kanalizace - Akumulace dešťové vody</v>
      </c>
      <c r="F114" s="335"/>
      <c r="G114" s="335"/>
      <c r="H114" s="335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34" t="s">
        <v>180</v>
      </c>
      <c r="F116" s="303"/>
      <c r="G116" s="303"/>
      <c r="H116" s="303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38" t="s">
        <v>1495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2" t="str">
        <f>E13</f>
        <v>3 - DSO 03.5.3  Komunikace a zpevněné plochy - akumulace - přípojky stoka A-d</v>
      </c>
      <c r="F120" s="333"/>
      <c r="G120" s="333"/>
      <c r="H120" s="333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264.92459340000005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P130+P137+P170</f>
        <v>0</v>
      </c>
      <c r="Q129" s="83"/>
      <c r="R129" s="84">
        <f>R130+R137+R170</f>
        <v>264.92459340000005</v>
      </c>
      <c r="S129" s="83"/>
      <c r="T129" s="85">
        <f>T130+T137+T170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BK130+BK137+BK170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SUM(P131:P136)</f>
        <v>0</v>
      </c>
      <c r="Q130" s="83"/>
      <c r="R130" s="84">
        <f>SUM(R131:R136)</f>
        <v>0</v>
      </c>
      <c r="S130" s="83"/>
      <c r="T130" s="85">
        <f>SUM(T131:T136)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SUM(BK131:BK136)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392.91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1280</v>
      </c>
    </row>
    <row r="132" spans="1:65" s="12" customFormat="1">
      <c r="A132" s="231"/>
      <c r="B132" s="232"/>
      <c r="C132" s="231"/>
      <c r="D132" s="233" t="s">
        <v>149</v>
      </c>
      <c r="E132" s="234" t="s">
        <v>174</v>
      </c>
      <c r="F132" s="235" t="s">
        <v>1281</v>
      </c>
      <c r="G132" s="231"/>
      <c r="H132" s="236">
        <v>109.68899999999999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31"/>
      <c r="B133" s="232"/>
      <c r="C133" s="231"/>
      <c r="D133" s="233" t="s">
        <v>149</v>
      </c>
      <c r="E133" s="234" t="s">
        <v>178</v>
      </c>
      <c r="F133" s="235" t="s">
        <v>1282</v>
      </c>
      <c r="G133" s="231"/>
      <c r="H133" s="236">
        <v>118.688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559</v>
      </c>
      <c r="F134" s="235" t="s">
        <v>1283</v>
      </c>
      <c r="G134" s="231"/>
      <c r="H134" s="236">
        <v>27.422000000000001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 ht="22.5">
      <c r="A135" s="231"/>
      <c r="B135" s="232"/>
      <c r="C135" s="231"/>
      <c r="D135" s="233" t="s">
        <v>149</v>
      </c>
      <c r="E135" s="234" t="s">
        <v>187</v>
      </c>
      <c r="F135" s="235" t="s">
        <v>1284</v>
      </c>
      <c r="G135" s="231"/>
      <c r="H135" s="236">
        <v>137.11099999999999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48"/>
      <c r="B136" s="249"/>
      <c r="C136" s="248"/>
      <c r="D136" s="233" t="s">
        <v>149</v>
      </c>
      <c r="E136" s="250" t="s">
        <v>1</v>
      </c>
      <c r="F136" s="251" t="s">
        <v>255</v>
      </c>
      <c r="G136" s="248"/>
      <c r="H136" s="252">
        <v>392.91</v>
      </c>
      <c r="I136" s="248"/>
      <c r="J136" s="248"/>
      <c r="K136" s="248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11" customFormat="1" ht="22.9" customHeight="1">
      <c r="A137" s="220"/>
      <c r="B137" s="221"/>
      <c r="C137" s="220"/>
      <c r="D137" s="222" t="s">
        <v>74</v>
      </c>
      <c r="E137" s="242" t="s">
        <v>104</v>
      </c>
      <c r="F137" s="242" t="s">
        <v>1208</v>
      </c>
      <c r="G137" s="220"/>
      <c r="H137" s="220"/>
      <c r="I137" s="220"/>
      <c r="J137" s="243">
        <f>BK137</f>
        <v>0</v>
      </c>
      <c r="K137" s="220"/>
      <c r="L137" s="80"/>
      <c r="M137" s="82"/>
      <c r="N137" s="83"/>
      <c r="O137" s="83"/>
      <c r="P137" s="84">
        <f>SUM(P138:P169)</f>
        <v>0</v>
      </c>
      <c r="Q137" s="83"/>
      <c r="R137" s="84">
        <f>SUM(R138:R169)</f>
        <v>259.29779340000005</v>
      </c>
      <c r="S137" s="83"/>
      <c r="T137" s="85">
        <f>SUM(T138:T169)</f>
        <v>0</v>
      </c>
      <c r="AR137" s="81" t="s">
        <v>82</v>
      </c>
      <c r="AT137" s="86" t="s">
        <v>74</v>
      </c>
      <c r="AU137" s="86" t="s">
        <v>82</v>
      </c>
      <c r="AY137" s="81" t="s">
        <v>143</v>
      </c>
      <c r="BK137" s="87">
        <f>SUM(BK138:BK169)</f>
        <v>0</v>
      </c>
    </row>
    <row r="138" spans="1:65" s="2" customFormat="1" ht="16.5" customHeight="1">
      <c r="A138" s="148"/>
      <c r="B138" s="149"/>
      <c r="C138" s="225" t="s">
        <v>84</v>
      </c>
      <c r="D138" s="225" t="s">
        <v>144</v>
      </c>
      <c r="E138" s="226" t="s">
        <v>1209</v>
      </c>
      <c r="F138" s="227" t="s">
        <v>1210</v>
      </c>
      <c r="G138" s="228" t="s">
        <v>245</v>
      </c>
      <c r="H138" s="229">
        <v>283.221</v>
      </c>
      <c r="I138" s="88"/>
      <c r="J138" s="230">
        <f>ROUND(I138*H138,2)</f>
        <v>0</v>
      </c>
      <c r="K138" s="227" t="s">
        <v>250</v>
      </c>
      <c r="L138" s="25"/>
      <c r="M138" s="89" t="s">
        <v>1</v>
      </c>
      <c r="N138" s="90" t="s">
        <v>40</v>
      </c>
      <c r="O138" s="35"/>
      <c r="P138" s="91">
        <f>O138*H138</f>
        <v>0</v>
      </c>
      <c r="Q138" s="91">
        <v>0</v>
      </c>
      <c r="R138" s="91">
        <f>Q138*H138</f>
        <v>0</v>
      </c>
      <c r="S138" s="91">
        <v>0</v>
      </c>
      <c r="T138" s="92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101</v>
      </c>
      <c r="AT138" s="93" t="s">
        <v>144</v>
      </c>
      <c r="AU138" s="93" t="s">
        <v>84</v>
      </c>
      <c r="AY138" s="18" t="s">
        <v>143</v>
      </c>
      <c r="BE138" s="94">
        <f>IF(N138="základní",J138,0)</f>
        <v>0</v>
      </c>
      <c r="BF138" s="94">
        <f>IF(N138="snížená",J138,0)</f>
        <v>0</v>
      </c>
      <c r="BG138" s="94">
        <f>IF(N138="zákl. přenesená",J138,0)</f>
        <v>0</v>
      </c>
      <c r="BH138" s="94">
        <f>IF(N138="sníž. přenesená",J138,0)</f>
        <v>0</v>
      </c>
      <c r="BI138" s="94">
        <f>IF(N138="nulová",J138,0)</f>
        <v>0</v>
      </c>
      <c r="BJ138" s="18" t="s">
        <v>82</v>
      </c>
      <c r="BK138" s="94">
        <f>ROUND(I138*H138,2)</f>
        <v>0</v>
      </c>
      <c r="BL138" s="18" t="s">
        <v>101</v>
      </c>
      <c r="BM138" s="93" t="s">
        <v>1285</v>
      </c>
    </row>
    <row r="139" spans="1:65" s="14" customFormat="1">
      <c r="A139" s="244"/>
      <c r="B139" s="245"/>
      <c r="C139" s="244"/>
      <c r="D139" s="233" t="s">
        <v>149</v>
      </c>
      <c r="E139" s="246" t="s">
        <v>1</v>
      </c>
      <c r="F139" s="247" t="s">
        <v>1212</v>
      </c>
      <c r="G139" s="244"/>
      <c r="H139" s="246" t="s">
        <v>1</v>
      </c>
      <c r="I139" s="244"/>
      <c r="J139" s="244"/>
      <c r="K139" s="244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178</v>
      </c>
      <c r="G140" s="231"/>
      <c r="H140" s="236">
        <v>118.688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559</v>
      </c>
      <c r="G141" s="231"/>
      <c r="H141" s="236">
        <v>27.422000000000001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187</v>
      </c>
      <c r="G142" s="231"/>
      <c r="H142" s="236">
        <v>137.11099999999999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75</v>
      </c>
      <c r="AY142" s="96" t="s">
        <v>143</v>
      </c>
    </row>
    <row r="143" spans="1:65" s="15" customFormat="1">
      <c r="A143" s="248"/>
      <c r="B143" s="249"/>
      <c r="C143" s="248"/>
      <c r="D143" s="233" t="s">
        <v>149</v>
      </c>
      <c r="E143" s="250" t="s">
        <v>1</v>
      </c>
      <c r="F143" s="251" t="s">
        <v>255</v>
      </c>
      <c r="G143" s="248"/>
      <c r="H143" s="252">
        <v>283.221</v>
      </c>
      <c r="I143" s="248"/>
      <c r="J143" s="248"/>
      <c r="K143" s="248"/>
      <c r="L143" s="112"/>
      <c r="M143" s="114"/>
      <c r="N143" s="115"/>
      <c r="O143" s="115"/>
      <c r="P143" s="115"/>
      <c r="Q143" s="115"/>
      <c r="R143" s="115"/>
      <c r="S143" s="115"/>
      <c r="T143" s="116"/>
      <c r="AT143" s="113" t="s">
        <v>149</v>
      </c>
      <c r="AU143" s="113" t="s">
        <v>84</v>
      </c>
      <c r="AV143" s="15" t="s">
        <v>101</v>
      </c>
      <c r="AW143" s="15" t="s">
        <v>31</v>
      </c>
      <c r="AX143" s="15" t="s">
        <v>82</v>
      </c>
      <c r="AY143" s="113" t="s">
        <v>143</v>
      </c>
    </row>
    <row r="144" spans="1:65" s="2" customFormat="1" ht="16.5" customHeight="1">
      <c r="A144" s="148"/>
      <c r="B144" s="149"/>
      <c r="C144" s="225" t="s">
        <v>85</v>
      </c>
      <c r="D144" s="225" t="s">
        <v>144</v>
      </c>
      <c r="E144" s="226" t="s">
        <v>1213</v>
      </c>
      <c r="F144" s="227" t="s">
        <v>1214</v>
      </c>
      <c r="G144" s="228" t="s">
        <v>245</v>
      </c>
      <c r="H144" s="229">
        <v>109.68899999999999</v>
      </c>
      <c r="I144" s="88"/>
      <c r="J144" s="230">
        <f>ROUND(I144*H144,2)</f>
        <v>0</v>
      </c>
      <c r="K144" s="227" t="s">
        <v>250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1286</v>
      </c>
    </row>
    <row r="145" spans="1:65" s="14" customFormat="1">
      <c r="A145" s="244"/>
      <c r="B145" s="245"/>
      <c r="C145" s="244"/>
      <c r="D145" s="233" t="s">
        <v>149</v>
      </c>
      <c r="E145" s="246" t="s">
        <v>1</v>
      </c>
      <c r="F145" s="247" t="s">
        <v>1212</v>
      </c>
      <c r="G145" s="244"/>
      <c r="H145" s="246" t="s">
        <v>1</v>
      </c>
      <c r="I145" s="244"/>
      <c r="J145" s="244"/>
      <c r="K145" s="244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174</v>
      </c>
      <c r="G146" s="231"/>
      <c r="H146" s="236">
        <v>109.68899999999999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82</v>
      </c>
      <c r="AY146" s="96" t="s">
        <v>143</v>
      </c>
    </row>
    <row r="147" spans="1:65" s="2" customFormat="1" ht="21.75" customHeight="1">
      <c r="A147" s="148"/>
      <c r="B147" s="149"/>
      <c r="C147" s="225" t="s">
        <v>101</v>
      </c>
      <c r="D147" s="225" t="s">
        <v>144</v>
      </c>
      <c r="E147" s="226" t="s">
        <v>1216</v>
      </c>
      <c r="F147" s="227" t="s">
        <v>1217</v>
      </c>
      <c r="G147" s="228" t="s">
        <v>245</v>
      </c>
      <c r="H147" s="229">
        <v>255.79900000000001</v>
      </c>
      <c r="I147" s="88"/>
      <c r="J147" s="230">
        <f>ROUND(I147*H147,2)</f>
        <v>0</v>
      </c>
      <c r="K147" s="227" t="s">
        <v>1</v>
      </c>
      <c r="L147" s="25"/>
      <c r="M147" s="89" t="s">
        <v>1</v>
      </c>
      <c r="N147" s="90" t="s">
        <v>40</v>
      </c>
      <c r="O147" s="35"/>
      <c r="P147" s="91">
        <f>O147*H147</f>
        <v>0</v>
      </c>
      <c r="Q147" s="91">
        <v>0</v>
      </c>
      <c r="R147" s="91">
        <f>Q147*H147</f>
        <v>0</v>
      </c>
      <c r="S147" s="91">
        <v>0</v>
      </c>
      <c r="T147" s="92">
        <f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101</v>
      </c>
      <c r="AT147" s="93" t="s">
        <v>144</v>
      </c>
      <c r="AU147" s="93" t="s">
        <v>84</v>
      </c>
      <c r="AY147" s="18" t="s">
        <v>143</v>
      </c>
      <c r="BE147" s="94">
        <f>IF(N147="základní",J147,0)</f>
        <v>0</v>
      </c>
      <c r="BF147" s="94">
        <f>IF(N147="snížená",J147,0)</f>
        <v>0</v>
      </c>
      <c r="BG147" s="94">
        <f>IF(N147="zákl. přenesená",J147,0)</f>
        <v>0</v>
      </c>
      <c r="BH147" s="94">
        <f>IF(N147="sníž. přenesená",J147,0)</f>
        <v>0</v>
      </c>
      <c r="BI147" s="94">
        <f>IF(N147="nulová",J147,0)</f>
        <v>0</v>
      </c>
      <c r="BJ147" s="18" t="s">
        <v>82</v>
      </c>
      <c r="BK147" s="94">
        <f>ROUND(I147*H147,2)</f>
        <v>0</v>
      </c>
      <c r="BL147" s="18" t="s">
        <v>101</v>
      </c>
      <c r="BM147" s="93" t="s">
        <v>1287</v>
      </c>
    </row>
    <row r="148" spans="1:65" s="12" customFormat="1">
      <c r="A148" s="231"/>
      <c r="B148" s="232"/>
      <c r="C148" s="231"/>
      <c r="D148" s="233" t="s">
        <v>149</v>
      </c>
      <c r="E148" s="234" t="s">
        <v>1</v>
      </c>
      <c r="F148" s="235" t="s">
        <v>178</v>
      </c>
      <c r="G148" s="231"/>
      <c r="H148" s="236">
        <v>118.688</v>
      </c>
      <c r="I148" s="231"/>
      <c r="J148" s="231"/>
      <c r="K148" s="231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75</v>
      </c>
      <c r="AY148" s="96" t="s">
        <v>143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187</v>
      </c>
      <c r="G149" s="231"/>
      <c r="H149" s="236">
        <v>137.11099999999999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75</v>
      </c>
      <c r="AY149" s="96" t="s">
        <v>143</v>
      </c>
    </row>
    <row r="150" spans="1:65" s="15" customFormat="1">
      <c r="A150" s="248"/>
      <c r="B150" s="249"/>
      <c r="C150" s="248"/>
      <c r="D150" s="233" t="s">
        <v>149</v>
      </c>
      <c r="E150" s="250" t="s">
        <v>1</v>
      </c>
      <c r="F150" s="251" t="s">
        <v>255</v>
      </c>
      <c r="G150" s="248"/>
      <c r="H150" s="252">
        <v>255.79900000000001</v>
      </c>
      <c r="I150" s="248"/>
      <c r="J150" s="248"/>
      <c r="K150" s="248"/>
      <c r="L150" s="112"/>
      <c r="M150" s="114"/>
      <c r="N150" s="115"/>
      <c r="O150" s="115"/>
      <c r="P150" s="115"/>
      <c r="Q150" s="115"/>
      <c r="R150" s="115"/>
      <c r="S150" s="115"/>
      <c r="T150" s="116"/>
      <c r="AT150" s="113" t="s">
        <v>149</v>
      </c>
      <c r="AU150" s="113" t="s">
        <v>84</v>
      </c>
      <c r="AV150" s="15" t="s">
        <v>101</v>
      </c>
      <c r="AW150" s="15" t="s">
        <v>31</v>
      </c>
      <c r="AX150" s="15" t="s">
        <v>82</v>
      </c>
      <c r="AY150" s="113" t="s">
        <v>143</v>
      </c>
    </row>
    <row r="151" spans="1:65" s="2" customFormat="1" ht="21.75" customHeight="1">
      <c r="A151" s="148"/>
      <c r="B151" s="149"/>
      <c r="C151" s="225" t="s">
        <v>104</v>
      </c>
      <c r="D151" s="225" t="s">
        <v>144</v>
      </c>
      <c r="E151" s="226" t="s">
        <v>1257</v>
      </c>
      <c r="F151" s="227" t="s">
        <v>1258</v>
      </c>
      <c r="G151" s="228" t="s">
        <v>245</v>
      </c>
      <c r="H151" s="229">
        <v>27.422000000000001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</v>
      </c>
      <c r="R151" s="91">
        <f>Q151*H151</f>
        <v>0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1288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559</v>
      </c>
      <c r="G152" s="231"/>
      <c r="H152" s="236">
        <v>27.422000000000001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82</v>
      </c>
      <c r="AY152" s="96" t="s">
        <v>143</v>
      </c>
    </row>
    <row r="153" spans="1:65" s="2" customFormat="1" ht="21.75" customHeight="1">
      <c r="A153" s="148"/>
      <c r="B153" s="149"/>
      <c r="C153" s="225" t="s">
        <v>156</v>
      </c>
      <c r="D153" s="225" t="s">
        <v>144</v>
      </c>
      <c r="E153" s="226" t="s">
        <v>1219</v>
      </c>
      <c r="F153" s="227" t="s">
        <v>1220</v>
      </c>
      <c r="G153" s="228" t="s">
        <v>245</v>
      </c>
      <c r="H153" s="229">
        <v>109.68899999999999</v>
      </c>
      <c r="I153" s="88"/>
      <c r="J153" s="230">
        <f>ROUND(I153*H153,2)</f>
        <v>0</v>
      </c>
      <c r="K153" s="227" t="s">
        <v>250</v>
      </c>
      <c r="L153" s="25"/>
      <c r="M153" s="89" t="s">
        <v>1</v>
      </c>
      <c r="N153" s="90" t="s">
        <v>40</v>
      </c>
      <c r="O153" s="35"/>
      <c r="P153" s="91">
        <f>O153*H153</f>
        <v>0</v>
      </c>
      <c r="Q153" s="91">
        <v>0</v>
      </c>
      <c r="R153" s="91">
        <f>Q153*H153</f>
        <v>0</v>
      </c>
      <c r="S153" s="91">
        <v>0</v>
      </c>
      <c r="T153" s="92">
        <f>S153*H153</f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101</v>
      </c>
      <c r="AT153" s="93" t="s">
        <v>144</v>
      </c>
      <c r="AU153" s="93" t="s">
        <v>84</v>
      </c>
      <c r="AY153" s="18" t="s">
        <v>143</v>
      </c>
      <c r="BE153" s="94">
        <f>IF(N153="základní",J153,0)</f>
        <v>0</v>
      </c>
      <c r="BF153" s="94">
        <f>IF(N153="snížená",J153,0)</f>
        <v>0</v>
      </c>
      <c r="BG153" s="94">
        <f>IF(N153="zákl. přenesená",J153,0)</f>
        <v>0</v>
      </c>
      <c r="BH153" s="94">
        <f>IF(N153="sníž. přenesená",J153,0)</f>
        <v>0</v>
      </c>
      <c r="BI153" s="94">
        <f>IF(N153="nulová",J153,0)</f>
        <v>0</v>
      </c>
      <c r="BJ153" s="18" t="s">
        <v>82</v>
      </c>
      <c r="BK153" s="94">
        <f>ROUND(I153*H153,2)</f>
        <v>0</v>
      </c>
      <c r="BL153" s="18" t="s">
        <v>101</v>
      </c>
      <c r="BM153" s="93" t="s">
        <v>1289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174</v>
      </c>
      <c r="G154" s="231"/>
      <c r="H154" s="236">
        <v>109.68899999999999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21.75" customHeight="1">
      <c r="A155" s="148"/>
      <c r="B155" s="149"/>
      <c r="C155" s="225" t="s">
        <v>159</v>
      </c>
      <c r="D155" s="225" t="s">
        <v>144</v>
      </c>
      <c r="E155" s="226" t="s">
        <v>1222</v>
      </c>
      <c r="F155" s="227" t="s">
        <v>1223</v>
      </c>
      <c r="G155" s="228" t="s">
        <v>245</v>
      </c>
      <c r="H155" s="229">
        <v>274.22199999999998</v>
      </c>
      <c r="I155" s="88"/>
      <c r="J155" s="230">
        <f>ROUND(I155*H155,2)</f>
        <v>0</v>
      </c>
      <c r="K155" s="227" t="s">
        <v>250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0.1837</v>
      </c>
      <c r="R155" s="91">
        <f>Q155*H155</f>
        <v>50.374581399999997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1290</v>
      </c>
    </row>
    <row r="156" spans="1:65" s="12" customFormat="1">
      <c r="A156" s="231"/>
      <c r="B156" s="232"/>
      <c r="C156" s="231"/>
      <c r="D156" s="233" t="s">
        <v>149</v>
      </c>
      <c r="E156" s="234" t="s">
        <v>1</v>
      </c>
      <c r="F156" s="235" t="s">
        <v>174</v>
      </c>
      <c r="G156" s="231"/>
      <c r="H156" s="236">
        <v>109.68899999999999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75</v>
      </c>
      <c r="AY156" s="96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559</v>
      </c>
      <c r="G157" s="231"/>
      <c r="H157" s="236">
        <v>27.422000000000001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187</v>
      </c>
      <c r="G158" s="231"/>
      <c r="H158" s="236">
        <v>137.11099999999999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48"/>
      <c r="B159" s="249"/>
      <c r="C159" s="248"/>
      <c r="D159" s="233" t="s">
        <v>149</v>
      </c>
      <c r="E159" s="250" t="s">
        <v>1</v>
      </c>
      <c r="F159" s="251" t="s">
        <v>255</v>
      </c>
      <c r="G159" s="248"/>
      <c r="H159" s="252">
        <v>274.22199999999998</v>
      </c>
      <c r="I159" s="248"/>
      <c r="J159" s="248"/>
      <c r="K159" s="248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48"/>
      <c r="B160" s="149"/>
      <c r="C160" s="258" t="s">
        <v>162</v>
      </c>
      <c r="D160" s="258" t="s">
        <v>363</v>
      </c>
      <c r="E160" s="259" t="s">
        <v>1225</v>
      </c>
      <c r="F160" s="266" t="s">
        <v>1480</v>
      </c>
      <c r="G160" s="272" t="s">
        <v>343</v>
      </c>
      <c r="H160" s="273">
        <v>174.81700000000001</v>
      </c>
      <c r="I160" s="284"/>
      <c r="J160" s="263">
        <f>ROUND(I160*H160,2)</f>
        <v>0</v>
      </c>
      <c r="K160" s="260" t="s">
        <v>1</v>
      </c>
      <c r="L160" s="123"/>
      <c r="M160" s="124" t="s">
        <v>1</v>
      </c>
      <c r="N160" s="125" t="s">
        <v>40</v>
      </c>
      <c r="O160" s="35"/>
      <c r="P160" s="91">
        <f>O160*H160</f>
        <v>0</v>
      </c>
      <c r="Q160" s="91">
        <v>1</v>
      </c>
      <c r="R160" s="91">
        <f>Q160*H160</f>
        <v>174.81700000000001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162</v>
      </c>
      <c r="AT160" s="93" t="s">
        <v>363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1291</v>
      </c>
    </row>
    <row r="161" spans="1:65" s="14" customFormat="1">
      <c r="A161" s="244"/>
      <c r="B161" s="245"/>
      <c r="C161" s="244"/>
      <c r="D161" s="233" t="s">
        <v>149</v>
      </c>
      <c r="E161" s="246" t="s">
        <v>1</v>
      </c>
      <c r="F161" s="267" t="s">
        <v>1481</v>
      </c>
      <c r="G161" s="274"/>
      <c r="H161" s="275" t="s">
        <v>1</v>
      </c>
      <c r="I161" s="274"/>
      <c r="J161" s="244"/>
      <c r="K161" s="244"/>
      <c r="L161" s="107"/>
      <c r="M161" s="109"/>
      <c r="N161" s="110"/>
      <c r="O161" s="110"/>
      <c r="P161" s="110"/>
      <c r="Q161" s="110"/>
      <c r="R161" s="110"/>
      <c r="S161" s="110"/>
      <c r="T161" s="111"/>
      <c r="AT161" s="108" t="s">
        <v>149</v>
      </c>
      <c r="AU161" s="108" t="s">
        <v>84</v>
      </c>
      <c r="AV161" s="14" t="s">
        <v>82</v>
      </c>
      <c r="AW161" s="14" t="s">
        <v>31</v>
      </c>
      <c r="AX161" s="14" t="s">
        <v>75</v>
      </c>
      <c r="AY161" s="108" t="s">
        <v>143</v>
      </c>
    </row>
    <row r="162" spans="1:65" s="12" customFormat="1">
      <c r="A162" s="231"/>
      <c r="B162" s="232"/>
      <c r="C162" s="231"/>
      <c r="D162" s="233" t="s">
        <v>149</v>
      </c>
      <c r="E162" s="234" t="s">
        <v>1</v>
      </c>
      <c r="F162" s="268" t="s">
        <v>1228</v>
      </c>
      <c r="G162" s="276"/>
      <c r="H162" s="277">
        <v>27.971</v>
      </c>
      <c r="I162" s="276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75</v>
      </c>
      <c r="AY162" s="96" t="s">
        <v>143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68" t="s">
        <v>1274</v>
      </c>
      <c r="G163" s="276"/>
      <c r="H163" s="277">
        <v>6.9930000000000003</v>
      </c>
      <c r="I163" s="276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68" t="s">
        <v>1232</v>
      </c>
      <c r="G164" s="276"/>
      <c r="H164" s="277">
        <v>139.85300000000001</v>
      </c>
      <c r="I164" s="276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5" customFormat="1">
      <c r="A165" s="248"/>
      <c r="B165" s="249"/>
      <c r="C165" s="248"/>
      <c r="D165" s="233" t="s">
        <v>149</v>
      </c>
      <c r="E165" s="250" t="s">
        <v>1</v>
      </c>
      <c r="F165" s="269" t="s">
        <v>255</v>
      </c>
      <c r="G165" s="278"/>
      <c r="H165" s="279">
        <v>174.81700000000001</v>
      </c>
      <c r="I165" s="278"/>
      <c r="J165" s="248"/>
      <c r="K165" s="248"/>
      <c r="L165" s="112"/>
      <c r="M165" s="114"/>
      <c r="N165" s="115"/>
      <c r="O165" s="115"/>
      <c r="P165" s="115"/>
      <c r="Q165" s="115"/>
      <c r="R165" s="115"/>
      <c r="S165" s="115"/>
      <c r="T165" s="116"/>
      <c r="AT165" s="113" t="s">
        <v>149</v>
      </c>
      <c r="AU165" s="113" t="s">
        <v>84</v>
      </c>
      <c r="AV165" s="15" t="s">
        <v>101</v>
      </c>
      <c r="AW165" s="15" t="s">
        <v>31</v>
      </c>
      <c r="AX165" s="15" t="s">
        <v>82</v>
      </c>
      <c r="AY165" s="113" t="s">
        <v>143</v>
      </c>
    </row>
    <row r="166" spans="1:65" s="2" customFormat="1" ht="21.75" customHeight="1">
      <c r="A166" s="148"/>
      <c r="B166" s="149"/>
      <c r="C166" s="225" t="s">
        <v>165</v>
      </c>
      <c r="D166" s="225" t="s">
        <v>144</v>
      </c>
      <c r="E166" s="226" t="s">
        <v>1233</v>
      </c>
      <c r="F166" s="270" t="s">
        <v>1234</v>
      </c>
      <c r="G166" s="280" t="s">
        <v>245</v>
      </c>
      <c r="H166" s="281">
        <v>118.688</v>
      </c>
      <c r="I166" s="283"/>
      <c r="J166" s="230">
        <f>ROUND(I166*H166,2)</f>
        <v>0</v>
      </c>
      <c r="K166" s="227" t="s">
        <v>250</v>
      </c>
      <c r="L166" s="25"/>
      <c r="M166" s="89" t="s">
        <v>1</v>
      </c>
      <c r="N166" s="90" t="s">
        <v>40</v>
      </c>
      <c r="O166" s="35"/>
      <c r="P166" s="91">
        <f>O166*H166</f>
        <v>0</v>
      </c>
      <c r="Q166" s="91">
        <v>0.16700000000000001</v>
      </c>
      <c r="R166" s="91">
        <f>Q166*H166</f>
        <v>19.820896000000001</v>
      </c>
      <c r="S166" s="91">
        <v>0</v>
      </c>
      <c r="T166" s="92">
        <f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93" t="s">
        <v>101</v>
      </c>
      <c r="AT166" s="93" t="s">
        <v>144</v>
      </c>
      <c r="AU166" s="93" t="s">
        <v>84</v>
      </c>
      <c r="AY166" s="18" t="s">
        <v>143</v>
      </c>
      <c r="BE166" s="94">
        <f>IF(N166="základní",J166,0)</f>
        <v>0</v>
      </c>
      <c r="BF166" s="94">
        <f>IF(N166="snížená",J166,0)</f>
        <v>0</v>
      </c>
      <c r="BG166" s="94">
        <f>IF(N166="zákl. přenesená",J166,0)</f>
        <v>0</v>
      </c>
      <c r="BH166" s="94">
        <f>IF(N166="sníž. přenesená",J166,0)</f>
        <v>0</v>
      </c>
      <c r="BI166" s="94">
        <f>IF(N166="nulová",J166,0)</f>
        <v>0</v>
      </c>
      <c r="BJ166" s="18" t="s">
        <v>82</v>
      </c>
      <c r="BK166" s="94">
        <f>ROUND(I166*H166,2)</f>
        <v>0</v>
      </c>
      <c r="BL166" s="18" t="s">
        <v>101</v>
      </c>
      <c r="BM166" s="93" t="s">
        <v>1292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68" t="s">
        <v>178</v>
      </c>
      <c r="G167" s="276"/>
      <c r="H167" s="277">
        <v>118.688</v>
      </c>
      <c r="I167" s="276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4" customHeight="1">
      <c r="A168" s="148"/>
      <c r="B168" s="149"/>
      <c r="C168" s="258" t="s">
        <v>166</v>
      </c>
      <c r="D168" s="258" t="s">
        <v>363</v>
      </c>
      <c r="E168" s="259" t="s">
        <v>1236</v>
      </c>
      <c r="F168" s="266" t="s">
        <v>1482</v>
      </c>
      <c r="G168" s="272" t="s">
        <v>245</v>
      </c>
      <c r="H168" s="273">
        <v>121.062</v>
      </c>
      <c r="I168" s="284"/>
      <c r="J168" s="263">
        <f>ROUND(I168*H168,2)</f>
        <v>0</v>
      </c>
      <c r="K168" s="260" t="s">
        <v>250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0.11799999999999999</v>
      </c>
      <c r="R168" s="91">
        <f>Q168*H168</f>
        <v>14.285315999999998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363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1293</v>
      </c>
    </row>
    <row r="169" spans="1:65" s="12" customFormat="1">
      <c r="A169" s="231"/>
      <c r="B169" s="232"/>
      <c r="C169" s="231"/>
      <c r="D169" s="233" t="s">
        <v>149</v>
      </c>
      <c r="E169" s="234" t="s">
        <v>1</v>
      </c>
      <c r="F169" s="268" t="s">
        <v>1483</v>
      </c>
      <c r="G169" s="276"/>
      <c r="H169" s="277">
        <v>121.062</v>
      </c>
      <c r="I169" s="276"/>
      <c r="J169" s="231"/>
      <c r="K169" s="231"/>
      <c r="L169" s="95"/>
      <c r="M169" s="97"/>
      <c r="N169" s="98"/>
      <c r="O169" s="98"/>
      <c r="P169" s="98"/>
      <c r="Q169" s="98"/>
      <c r="R169" s="98"/>
      <c r="S169" s="98"/>
      <c r="T169" s="99"/>
      <c r="AT169" s="96" t="s">
        <v>149</v>
      </c>
      <c r="AU169" s="96" t="s">
        <v>84</v>
      </c>
      <c r="AV169" s="12" t="s">
        <v>84</v>
      </c>
      <c r="AW169" s="12" t="s">
        <v>31</v>
      </c>
      <c r="AX169" s="12" t="s">
        <v>82</v>
      </c>
      <c r="AY169" s="96" t="s">
        <v>143</v>
      </c>
    </row>
    <row r="170" spans="1:65" s="11" customFormat="1" ht="22.9" customHeight="1">
      <c r="A170" s="220"/>
      <c r="B170" s="221"/>
      <c r="C170" s="220"/>
      <c r="D170" s="222" t="s">
        <v>74</v>
      </c>
      <c r="E170" s="242" t="s">
        <v>165</v>
      </c>
      <c r="F170" s="271" t="s">
        <v>460</v>
      </c>
      <c r="G170" s="282"/>
      <c r="H170" s="282"/>
      <c r="I170" s="282"/>
      <c r="J170" s="243">
        <f>BK170</f>
        <v>0</v>
      </c>
      <c r="K170" s="220"/>
      <c r="L170" s="80"/>
      <c r="M170" s="82"/>
      <c r="N170" s="83"/>
      <c r="O170" s="83"/>
      <c r="P170" s="84">
        <f>SUM(P171:P174)</f>
        <v>0</v>
      </c>
      <c r="Q170" s="83"/>
      <c r="R170" s="84">
        <f>SUM(R171:R174)</f>
        <v>5.6267999999999994</v>
      </c>
      <c r="S170" s="83"/>
      <c r="T170" s="85">
        <f>SUM(T171:T174)</f>
        <v>0</v>
      </c>
      <c r="AR170" s="81" t="s">
        <v>82</v>
      </c>
      <c r="AT170" s="86" t="s">
        <v>74</v>
      </c>
      <c r="AU170" s="86" t="s">
        <v>82</v>
      </c>
      <c r="AY170" s="81" t="s">
        <v>143</v>
      </c>
      <c r="BK170" s="87">
        <f>SUM(BK171:BK174)</f>
        <v>0</v>
      </c>
    </row>
    <row r="171" spans="1:65" s="2" customFormat="1" ht="21.75" customHeight="1">
      <c r="A171" s="148"/>
      <c r="B171" s="149"/>
      <c r="C171" s="225" t="s">
        <v>265</v>
      </c>
      <c r="D171" s="225" t="s">
        <v>144</v>
      </c>
      <c r="E171" s="226" t="s">
        <v>1238</v>
      </c>
      <c r="F171" s="270" t="s">
        <v>1239</v>
      </c>
      <c r="G171" s="280" t="s">
        <v>268</v>
      </c>
      <c r="H171" s="281">
        <v>40</v>
      </c>
      <c r="I171" s="283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0.14066999999999999</v>
      </c>
      <c r="R171" s="91">
        <f>Q171*H171</f>
        <v>5.6267999999999994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1294</v>
      </c>
    </row>
    <row r="172" spans="1:65" s="14" customFormat="1">
      <c r="A172" s="244"/>
      <c r="B172" s="245"/>
      <c r="C172" s="244"/>
      <c r="D172" s="233" t="s">
        <v>149</v>
      </c>
      <c r="E172" s="246" t="s">
        <v>1</v>
      </c>
      <c r="F172" s="247" t="s">
        <v>1241</v>
      </c>
      <c r="G172" s="244"/>
      <c r="H172" s="246" t="s">
        <v>1</v>
      </c>
      <c r="I172" s="244"/>
      <c r="J172" s="244"/>
      <c r="K172" s="244"/>
      <c r="L172" s="107"/>
      <c r="M172" s="109"/>
      <c r="N172" s="110"/>
      <c r="O172" s="110"/>
      <c r="P172" s="110"/>
      <c r="Q172" s="110"/>
      <c r="R172" s="110"/>
      <c r="S172" s="110"/>
      <c r="T172" s="111"/>
      <c r="AT172" s="108" t="s">
        <v>149</v>
      </c>
      <c r="AU172" s="108" t="s">
        <v>84</v>
      </c>
      <c r="AV172" s="14" t="s">
        <v>82</v>
      </c>
      <c r="AW172" s="14" t="s">
        <v>31</v>
      </c>
      <c r="AX172" s="14" t="s">
        <v>75</v>
      </c>
      <c r="AY172" s="108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1295</v>
      </c>
      <c r="G173" s="231"/>
      <c r="H173" s="236">
        <v>40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82</v>
      </c>
      <c r="AY173" s="96" t="s">
        <v>143</v>
      </c>
    </row>
    <row r="174" spans="1:65" s="2" customFormat="1" ht="21.75" customHeight="1">
      <c r="A174" s="148"/>
      <c r="B174" s="149"/>
      <c r="C174" s="225" t="s">
        <v>271</v>
      </c>
      <c r="D174" s="225" t="s">
        <v>144</v>
      </c>
      <c r="E174" s="226" t="s">
        <v>1243</v>
      </c>
      <c r="F174" s="227" t="s">
        <v>1244</v>
      </c>
      <c r="G174" s="228" t="s">
        <v>343</v>
      </c>
      <c r="H174" s="229">
        <v>264.92500000000001</v>
      </c>
      <c r="I174" s="88"/>
      <c r="J174" s="230">
        <f>ROUND(I174*H174,2)</f>
        <v>0</v>
      </c>
      <c r="K174" s="227" t="s">
        <v>250</v>
      </c>
      <c r="L174" s="25"/>
      <c r="M174" s="100" t="s">
        <v>1</v>
      </c>
      <c r="N174" s="101" t="s">
        <v>40</v>
      </c>
      <c r="O174" s="102"/>
      <c r="P174" s="103">
        <f>O174*H174</f>
        <v>0</v>
      </c>
      <c r="Q174" s="103">
        <v>0</v>
      </c>
      <c r="R174" s="103">
        <f>Q174*H174</f>
        <v>0</v>
      </c>
      <c r="S174" s="103">
        <v>0</v>
      </c>
      <c r="T174" s="104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1296</v>
      </c>
    </row>
    <row r="175" spans="1:65" s="2" customFormat="1" ht="6.95" customHeight="1">
      <c r="A175" s="148"/>
      <c r="B175" s="164"/>
      <c r="C175" s="165"/>
      <c r="D175" s="165"/>
      <c r="E175" s="165"/>
      <c r="F175" s="165"/>
      <c r="G175" s="165"/>
      <c r="H175" s="165"/>
      <c r="I175" s="165"/>
      <c r="J175" s="165"/>
      <c r="K175" s="165"/>
      <c r="L175" s="25"/>
      <c r="M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</row>
  </sheetData>
  <sheetProtection algorithmName="SHA-512" hashValue="nAravTaTpiUIJba6O+VGiyqGs/EyN3o9gyaRLkZFGBcjJE/ytEz00qcq83elzxXNV+Ab/VzVrKQKJyIVnry2vA==" saltValue="XGcP36a9w4L5S0YuWyJh1g==" spinCount="100000" sheet="1" objects="1" scenarios="1" autoFilter="0"/>
  <autoFilter ref="C127:K174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16" workbookViewId="0">
      <selection activeCell="F137" sqref="F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109</v>
      </c>
      <c r="AZ2" s="105" t="s">
        <v>174</v>
      </c>
      <c r="BA2" s="105" t="s">
        <v>174</v>
      </c>
      <c r="BB2" s="105" t="s">
        <v>1</v>
      </c>
      <c r="BC2" s="105" t="s">
        <v>871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873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559</v>
      </c>
      <c r="BA4" s="105" t="s">
        <v>559</v>
      </c>
      <c r="BB4" s="105" t="s">
        <v>1</v>
      </c>
      <c r="BC4" s="105" t="s">
        <v>874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38" t="s">
        <v>1495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2" t="s">
        <v>1487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ROUND((SUM(BE128:BE171)),  2)</f>
        <v>0</v>
      </c>
      <c r="G37" s="148"/>
      <c r="H37" s="148"/>
      <c r="I37" s="196">
        <v>0.21</v>
      </c>
      <c r="J37" s="195">
        <f>ROUND(((SUM(BE128:BE171))*I37),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ROUND((SUM(BF128:BF171)),  2)</f>
        <v>0</v>
      </c>
      <c r="G38" s="148"/>
      <c r="H38" s="148"/>
      <c r="I38" s="196">
        <v>0.15</v>
      </c>
      <c r="J38" s="195">
        <f>ROUND(((SUM(BF128:BF171))*I38),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ROUND((SUM(BG128:BG171)),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ROUND((SUM(BH128:BH171)),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ROUND((SUM(BI128:BI171)),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1495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2" t="str">
        <f>E13</f>
        <v>4 - DSO 03.5.4  Komunikace a zpevněné plochy- akumulační nádrž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J136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J164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34" t="str">
        <f>E7</f>
        <v>Třebíč, Karlovo náměstí, Rekonstrukce vodovodu a kanalizace - Akumulace dešťové vody</v>
      </c>
      <c r="F114" s="335"/>
      <c r="G114" s="335"/>
      <c r="H114" s="335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34" t="s">
        <v>180</v>
      </c>
      <c r="F116" s="303"/>
      <c r="G116" s="303"/>
      <c r="H116" s="303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38" t="s">
        <v>1495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2" t="str">
        <f>E13</f>
        <v>4 - DSO 03.5.4  Komunikace a zpevněné plochy- akumulační nádrž</v>
      </c>
      <c r="F120" s="333"/>
      <c r="G120" s="333"/>
      <c r="H120" s="333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69.884428999999997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P130+P136+P164</f>
        <v>0</v>
      </c>
      <c r="Q129" s="83"/>
      <c r="R129" s="84">
        <f>R130+R136+R164</f>
        <v>69.884428999999997</v>
      </c>
      <c r="S129" s="83"/>
      <c r="T129" s="85">
        <f>T130+T136+T164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BK130+BK136+BK164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SUM(P131:P135)</f>
        <v>0</v>
      </c>
      <c r="Q130" s="83"/>
      <c r="R130" s="84">
        <f>SUM(R131:R135)</f>
        <v>0</v>
      </c>
      <c r="S130" s="83"/>
      <c r="T130" s="85">
        <f>SUM(T131:T135)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SUM(BK131:BK135)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166.8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1297</v>
      </c>
    </row>
    <row r="132" spans="1:65" s="12" customFormat="1">
      <c r="A132" s="231"/>
      <c r="B132" s="232"/>
      <c r="C132" s="231"/>
      <c r="D132" s="233" t="s">
        <v>149</v>
      </c>
      <c r="E132" s="234" t="s">
        <v>174</v>
      </c>
      <c r="F132" s="235" t="s">
        <v>1298</v>
      </c>
      <c r="G132" s="231"/>
      <c r="H132" s="236">
        <v>65.599999999999994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>
      <c r="A133" s="231"/>
      <c r="B133" s="232"/>
      <c r="C133" s="231"/>
      <c r="D133" s="233" t="s">
        <v>149</v>
      </c>
      <c r="E133" s="234" t="s">
        <v>178</v>
      </c>
      <c r="F133" s="235" t="s">
        <v>1299</v>
      </c>
      <c r="G133" s="231"/>
      <c r="H133" s="236">
        <v>46.5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559</v>
      </c>
      <c r="F134" s="235" t="s">
        <v>1300</v>
      </c>
      <c r="G134" s="231"/>
      <c r="H134" s="236">
        <v>54.7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5" customFormat="1">
      <c r="A135" s="248"/>
      <c r="B135" s="249"/>
      <c r="C135" s="248"/>
      <c r="D135" s="233" t="s">
        <v>149</v>
      </c>
      <c r="E135" s="250" t="s">
        <v>1</v>
      </c>
      <c r="F135" s="251" t="s">
        <v>255</v>
      </c>
      <c r="G135" s="248"/>
      <c r="H135" s="252">
        <v>166.8</v>
      </c>
      <c r="I135" s="248"/>
      <c r="J135" s="248"/>
      <c r="K135" s="248"/>
      <c r="L135" s="112"/>
      <c r="M135" s="114"/>
      <c r="N135" s="115"/>
      <c r="O135" s="115"/>
      <c r="P135" s="115"/>
      <c r="Q135" s="115"/>
      <c r="R135" s="115"/>
      <c r="S135" s="115"/>
      <c r="T135" s="116"/>
      <c r="AT135" s="113" t="s">
        <v>149</v>
      </c>
      <c r="AU135" s="113" t="s">
        <v>84</v>
      </c>
      <c r="AV135" s="15" t="s">
        <v>101</v>
      </c>
      <c r="AW135" s="15" t="s">
        <v>31</v>
      </c>
      <c r="AX135" s="15" t="s">
        <v>82</v>
      </c>
      <c r="AY135" s="113" t="s">
        <v>143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104</v>
      </c>
      <c r="F136" s="242" t="s">
        <v>1208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SUM(P137:P163)</f>
        <v>0</v>
      </c>
      <c r="Q136" s="83"/>
      <c r="R136" s="84">
        <f>SUM(R137:R163)</f>
        <v>66.138350000000003</v>
      </c>
      <c r="S136" s="83"/>
      <c r="T136" s="85">
        <f>SUM(T137:T163)</f>
        <v>0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SUM(BK137:BK163)</f>
        <v>0</v>
      </c>
    </row>
    <row r="137" spans="1:65" s="2" customFormat="1" ht="16.5" customHeight="1">
      <c r="A137" s="148"/>
      <c r="B137" s="149"/>
      <c r="C137" s="225" t="s">
        <v>84</v>
      </c>
      <c r="D137" s="225" t="s">
        <v>144</v>
      </c>
      <c r="E137" s="226" t="s">
        <v>1209</v>
      </c>
      <c r="F137" s="227" t="s">
        <v>1210</v>
      </c>
      <c r="G137" s="228" t="s">
        <v>245</v>
      </c>
      <c r="H137" s="229">
        <v>101.2</v>
      </c>
      <c r="I137" s="88"/>
      <c r="J137" s="230">
        <f>ROUND(I137*H137,2)</f>
        <v>0</v>
      </c>
      <c r="K137" s="227" t="s">
        <v>250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1301</v>
      </c>
    </row>
    <row r="138" spans="1:65" s="14" customFormat="1">
      <c r="A138" s="244"/>
      <c r="B138" s="245"/>
      <c r="C138" s="244"/>
      <c r="D138" s="233" t="s">
        <v>149</v>
      </c>
      <c r="E138" s="246" t="s">
        <v>1</v>
      </c>
      <c r="F138" s="247" t="s">
        <v>1212</v>
      </c>
      <c r="G138" s="244"/>
      <c r="H138" s="246" t="s">
        <v>1</v>
      </c>
      <c r="I138" s="244"/>
      <c r="J138" s="244"/>
      <c r="K138" s="244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2" customFormat="1">
      <c r="A139" s="231"/>
      <c r="B139" s="232"/>
      <c r="C139" s="231"/>
      <c r="D139" s="233" t="s">
        <v>149</v>
      </c>
      <c r="E139" s="234" t="s">
        <v>1</v>
      </c>
      <c r="F139" s="235" t="s">
        <v>178</v>
      </c>
      <c r="G139" s="231"/>
      <c r="H139" s="236">
        <v>46.5</v>
      </c>
      <c r="I139" s="231"/>
      <c r="J139" s="231"/>
      <c r="K139" s="231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149</v>
      </c>
      <c r="AU139" s="96" t="s">
        <v>84</v>
      </c>
      <c r="AV139" s="12" t="s">
        <v>84</v>
      </c>
      <c r="AW139" s="12" t="s">
        <v>31</v>
      </c>
      <c r="AX139" s="12" t="s">
        <v>75</v>
      </c>
      <c r="AY139" s="96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559</v>
      </c>
      <c r="G140" s="231"/>
      <c r="H140" s="236">
        <v>54.7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5" customFormat="1">
      <c r="A141" s="248"/>
      <c r="B141" s="249"/>
      <c r="C141" s="248"/>
      <c r="D141" s="233" t="s">
        <v>149</v>
      </c>
      <c r="E141" s="250" t="s">
        <v>1</v>
      </c>
      <c r="F141" s="251" t="s">
        <v>255</v>
      </c>
      <c r="G141" s="248"/>
      <c r="H141" s="252">
        <v>101.2</v>
      </c>
      <c r="I141" s="248"/>
      <c r="J141" s="248"/>
      <c r="K141" s="248"/>
      <c r="L141" s="112"/>
      <c r="M141" s="114"/>
      <c r="N141" s="115"/>
      <c r="O141" s="115"/>
      <c r="P141" s="115"/>
      <c r="Q141" s="115"/>
      <c r="R141" s="115"/>
      <c r="S141" s="115"/>
      <c r="T141" s="116"/>
      <c r="AT141" s="113" t="s">
        <v>149</v>
      </c>
      <c r="AU141" s="113" t="s">
        <v>84</v>
      </c>
      <c r="AV141" s="15" t="s">
        <v>101</v>
      </c>
      <c r="AW141" s="15" t="s">
        <v>31</v>
      </c>
      <c r="AX141" s="15" t="s">
        <v>82</v>
      </c>
      <c r="AY141" s="113" t="s">
        <v>143</v>
      </c>
    </row>
    <row r="142" spans="1:65" s="2" customFormat="1" ht="16.5" customHeight="1">
      <c r="A142" s="148"/>
      <c r="B142" s="149"/>
      <c r="C142" s="225" t="s">
        <v>85</v>
      </c>
      <c r="D142" s="225" t="s">
        <v>144</v>
      </c>
      <c r="E142" s="226" t="s">
        <v>1213</v>
      </c>
      <c r="F142" s="227" t="s">
        <v>1214</v>
      </c>
      <c r="G142" s="228" t="s">
        <v>245</v>
      </c>
      <c r="H142" s="229">
        <v>65.599999999999994</v>
      </c>
      <c r="I142" s="88"/>
      <c r="J142" s="230">
        <f>ROUND(I142*H142,2)</f>
        <v>0</v>
      </c>
      <c r="K142" s="227" t="s">
        <v>250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1302</v>
      </c>
    </row>
    <row r="143" spans="1:65" s="14" customFormat="1">
      <c r="A143" s="244"/>
      <c r="B143" s="245"/>
      <c r="C143" s="244"/>
      <c r="D143" s="233" t="s">
        <v>149</v>
      </c>
      <c r="E143" s="246" t="s">
        <v>1</v>
      </c>
      <c r="F143" s="247" t="s">
        <v>1212</v>
      </c>
      <c r="G143" s="244"/>
      <c r="H143" s="246" t="s">
        <v>1</v>
      </c>
      <c r="I143" s="244"/>
      <c r="J143" s="244"/>
      <c r="K143" s="244"/>
      <c r="L143" s="107"/>
      <c r="M143" s="109"/>
      <c r="N143" s="110"/>
      <c r="O143" s="110"/>
      <c r="P143" s="110"/>
      <c r="Q143" s="110"/>
      <c r="R143" s="110"/>
      <c r="S143" s="110"/>
      <c r="T143" s="111"/>
      <c r="AT143" s="108" t="s">
        <v>149</v>
      </c>
      <c r="AU143" s="108" t="s">
        <v>84</v>
      </c>
      <c r="AV143" s="14" t="s">
        <v>82</v>
      </c>
      <c r="AW143" s="14" t="s">
        <v>31</v>
      </c>
      <c r="AX143" s="14" t="s">
        <v>75</v>
      </c>
      <c r="AY143" s="108" t="s">
        <v>143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174</v>
      </c>
      <c r="G144" s="231"/>
      <c r="H144" s="236">
        <v>65.599999999999994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82</v>
      </c>
      <c r="AY144" s="96" t="s">
        <v>143</v>
      </c>
    </row>
    <row r="145" spans="1:65" s="2" customFormat="1" ht="21.75" customHeight="1">
      <c r="A145" s="148"/>
      <c r="B145" s="149"/>
      <c r="C145" s="225" t="s">
        <v>101</v>
      </c>
      <c r="D145" s="225" t="s">
        <v>144</v>
      </c>
      <c r="E145" s="226" t="s">
        <v>1216</v>
      </c>
      <c r="F145" s="227" t="s">
        <v>1217</v>
      </c>
      <c r="G145" s="228" t="s">
        <v>245</v>
      </c>
      <c r="H145" s="229">
        <v>46.5</v>
      </c>
      <c r="I145" s="88"/>
      <c r="J145" s="230">
        <f>ROUND(I145*H145,2)</f>
        <v>0</v>
      </c>
      <c r="K145" s="227" t="s">
        <v>1</v>
      </c>
      <c r="L145" s="25"/>
      <c r="M145" s="89" t="s">
        <v>1</v>
      </c>
      <c r="N145" s="90" t="s">
        <v>40</v>
      </c>
      <c r="O145" s="35"/>
      <c r="P145" s="91">
        <f>O145*H145</f>
        <v>0</v>
      </c>
      <c r="Q145" s="91">
        <v>0</v>
      </c>
      <c r="R145" s="91">
        <f>Q145*H145</f>
        <v>0</v>
      </c>
      <c r="S145" s="91">
        <v>0</v>
      </c>
      <c r="T145" s="92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101</v>
      </c>
      <c r="AT145" s="93" t="s">
        <v>144</v>
      </c>
      <c r="AU145" s="93" t="s">
        <v>84</v>
      </c>
      <c r="AY145" s="18" t="s">
        <v>143</v>
      </c>
      <c r="BE145" s="94">
        <f>IF(N145="základní",J145,0)</f>
        <v>0</v>
      </c>
      <c r="BF145" s="94">
        <f>IF(N145="snížená",J145,0)</f>
        <v>0</v>
      </c>
      <c r="BG145" s="94">
        <f>IF(N145="zákl. přenesená",J145,0)</f>
        <v>0</v>
      </c>
      <c r="BH145" s="94">
        <f>IF(N145="sníž. přenesená",J145,0)</f>
        <v>0</v>
      </c>
      <c r="BI145" s="94">
        <f>IF(N145="nulová",J145,0)</f>
        <v>0</v>
      </c>
      <c r="BJ145" s="18" t="s">
        <v>82</v>
      </c>
      <c r="BK145" s="94">
        <f>ROUND(I145*H145,2)</f>
        <v>0</v>
      </c>
      <c r="BL145" s="18" t="s">
        <v>101</v>
      </c>
      <c r="BM145" s="93" t="s">
        <v>1303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178</v>
      </c>
      <c r="G146" s="231"/>
      <c r="H146" s="236">
        <v>46.5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82</v>
      </c>
      <c r="AY146" s="96" t="s">
        <v>143</v>
      </c>
    </row>
    <row r="147" spans="1:65" s="2" customFormat="1" ht="21.75" customHeight="1">
      <c r="A147" s="148"/>
      <c r="B147" s="149"/>
      <c r="C147" s="225" t="s">
        <v>104</v>
      </c>
      <c r="D147" s="225" t="s">
        <v>144</v>
      </c>
      <c r="E147" s="226" t="s">
        <v>1257</v>
      </c>
      <c r="F147" s="227" t="s">
        <v>1258</v>
      </c>
      <c r="G147" s="228" t="s">
        <v>245</v>
      </c>
      <c r="H147" s="229">
        <v>54.7</v>
      </c>
      <c r="I147" s="88"/>
      <c r="J147" s="230">
        <f>ROUND(I147*H147,2)</f>
        <v>0</v>
      </c>
      <c r="K147" s="227" t="s">
        <v>250</v>
      </c>
      <c r="L147" s="25"/>
      <c r="M147" s="89" t="s">
        <v>1</v>
      </c>
      <c r="N147" s="90" t="s">
        <v>40</v>
      </c>
      <c r="O147" s="35"/>
      <c r="P147" s="91">
        <f>O147*H147</f>
        <v>0</v>
      </c>
      <c r="Q147" s="91">
        <v>0</v>
      </c>
      <c r="R147" s="91">
        <f>Q147*H147</f>
        <v>0</v>
      </c>
      <c r="S147" s="91">
        <v>0</v>
      </c>
      <c r="T147" s="92">
        <f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101</v>
      </c>
      <c r="AT147" s="93" t="s">
        <v>144</v>
      </c>
      <c r="AU147" s="93" t="s">
        <v>84</v>
      </c>
      <c r="AY147" s="18" t="s">
        <v>143</v>
      </c>
      <c r="BE147" s="94">
        <f>IF(N147="základní",J147,0)</f>
        <v>0</v>
      </c>
      <c r="BF147" s="94">
        <f>IF(N147="snížená",J147,0)</f>
        <v>0</v>
      </c>
      <c r="BG147" s="94">
        <f>IF(N147="zákl. přenesená",J147,0)</f>
        <v>0</v>
      </c>
      <c r="BH147" s="94">
        <f>IF(N147="sníž. přenesená",J147,0)</f>
        <v>0</v>
      </c>
      <c r="BI147" s="94">
        <f>IF(N147="nulová",J147,0)</f>
        <v>0</v>
      </c>
      <c r="BJ147" s="18" t="s">
        <v>82</v>
      </c>
      <c r="BK147" s="94">
        <f>ROUND(I147*H147,2)</f>
        <v>0</v>
      </c>
      <c r="BL147" s="18" t="s">
        <v>101</v>
      </c>
      <c r="BM147" s="93" t="s">
        <v>1304</v>
      </c>
    </row>
    <row r="148" spans="1:65" s="12" customFormat="1">
      <c r="A148" s="231"/>
      <c r="B148" s="232"/>
      <c r="C148" s="231"/>
      <c r="D148" s="233" t="s">
        <v>149</v>
      </c>
      <c r="E148" s="234" t="s">
        <v>1</v>
      </c>
      <c r="F148" s="235" t="s">
        <v>559</v>
      </c>
      <c r="G148" s="231"/>
      <c r="H148" s="236">
        <v>54.7</v>
      </c>
      <c r="I148" s="231"/>
      <c r="J148" s="231"/>
      <c r="K148" s="231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82</v>
      </c>
      <c r="AY148" s="96" t="s">
        <v>143</v>
      </c>
    </row>
    <row r="149" spans="1:65" s="2" customFormat="1" ht="21.75" customHeight="1">
      <c r="A149" s="148"/>
      <c r="B149" s="149"/>
      <c r="C149" s="225" t="s">
        <v>156</v>
      </c>
      <c r="D149" s="225" t="s">
        <v>144</v>
      </c>
      <c r="E149" s="226" t="s">
        <v>1219</v>
      </c>
      <c r="F149" s="227" t="s">
        <v>1220</v>
      </c>
      <c r="G149" s="228" t="s">
        <v>245</v>
      </c>
      <c r="H149" s="229">
        <v>65.599999999999994</v>
      </c>
      <c r="I149" s="88"/>
      <c r="J149" s="230">
        <f>ROUND(I149*H149,2)</f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</v>
      </c>
      <c r="T149" s="92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1305</v>
      </c>
    </row>
    <row r="150" spans="1:65" s="12" customFormat="1">
      <c r="A150" s="231"/>
      <c r="B150" s="232"/>
      <c r="C150" s="231"/>
      <c r="D150" s="233" t="s">
        <v>149</v>
      </c>
      <c r="E150" s="234" t="s">
        <v>1</v>
      </c>
      <c r="F150" s="235" t="s">
        <v>174</v>
      </c>
      <c r="G150" s="231"/>
      <c r="H150" s="236">
        <v>65.599999999999994</v>
      </c>
      <c r="I150" s="231"/>
      <c r="J150" s="231"/>
      <c r="K150" s="231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48"/>
      <c r="B151" s="149"/>
      <c r="C151" s="225" t="s">
        <v>159</v>
      </c>
      <c r="D151" s="225" t="s">
        <v>144</v>
      </c>
      <c r="E151" s="226" t="s">
        <v>1222</v>
      </c>
      <c r="F151" s="227" t="s">
        <v>1223</v>
      </c>
      <c r="G151" s="228" t="s">
        <v>245</v>
      </c>
      <c r="H151" s="229">
        <v>120.3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0.1837</v>
      </c>
      <c r="R151" s="91">
        <f>Q151*H151</f>
        <v>22.09911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1306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174</v>
      </c>
      <c r="G152" s="231"/>
      <c r="H152" s="236">
        <v>65.599999999999994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559</v>
      </c>
      <c r="G153" s="231"/>
      <c r="H153" s="236">
        <v>54.7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48"/>
      <c r="B154" s="249"/>
      <c r="C154" s="248"/>
      <c r="D154" s="233" t="s">
        <v>149</v>
      </c>
      <c r="E154" s="250" t="s">
        <v>1</v>
      </c>
      <c r="F154" s="251" t="s">
        <v>255</v>
      </c>
      <c r="G154" s="248"/>
      <c r="H154" s="252">
        <v>120.3</v>
      </c>
      <c r="I154" s="248"/>
      <c r="J154" s="248"/>
      <c r="K154" s="248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48"/>
      <c r="B155" s="149"/>
      <c r="C155" s="258" t="s">
        <v>162</v>
      </c>
      <c r="D155" s="258" t="s">
        <v>363</v>
      </c>
      <c r="E155" s="259" t="s">
        <v>1225</v>
      </c>
      <c r="F155" s="266" t="s">
        <v>1480</v>
      </c>
      <c r="G155" s="261" t="s">
        <v>343</v>
      </c>
      <c r="H155" s="262">
        <v>30.677</v>
      </c>
      <c r="I155" s="122"/>
      <c r="J155" s="263">
        <f>ROUND(I155*H155,2)</f>
        <v>0</v>
      </c>
      <c r="K155" s="260" t="s">
        <v>1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</v>
      </c>
      <c r="R155" s="91">
        <f>Q155*H155</f>
        <v>30.677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162</v>
      </c>
      <c r="AT155" s="93" t="s">
        <v>363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1307</v>
      </c>
    </row>
    <row r="156" spans="1:65" s="14" customFormat="1">
      <c r="A156" s="244"/>
      <c r="B156" s="245"/>
      <c r="C156" s="244"/>
      <c r="D156" s="233" t="s">
        <v>149</v>
      </c>
      <c r="E156" s="246" t="s">
        <v>1</v>
      </c>
      <c r="F156" s="267" t="s">
        <v>1481</v>
      </c>
      <c r="G156" s="244"/>
      <c r="H156" s="246" t="s">
        <v>1</v>
      </c>
      <c r="I156" s="244"/>
      <c r="J156" s="244"/>
      <c r="K156" s="244"/>
      <c r="L156" s="107"/>
      <c r="M156" s="109"/>
      <c r="N156" s="110"/>
      <c r="O156" s="110"/>
      <c r="P156" s="110"/>
      <c r="Q156" s="110"/>
      <c r="R156" s="110"/>
      <c r="S156" s="110"/>
      <c r="T156" s="111"/>
      <c r="AT156" s="108" t="s">
        <v>149</v>
      </c>
      <c r="AU156" s="108" t="s">
        <v>84</v>
      </c>
      <c r="AV156" s="14" t="s">
        <v>82</v>
      </c>
      <c r="AW156" s="14" t="s">
        <v>31</v>
      </c>
      <c r="AX156" s="14" t="s">
        <v>75</v>
      </c>
      <c r="AY156" s="108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68" t="s">
        <v>1228</v>
      </c>
      <c r="G157" s="231"/>
      <c r="H157" s="236">
        <v>16.728000000000002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68" t="s">
        <v>1274</v>
      </c>
      <c r="G158" s="231"/>
      <c r="H158" s="236">
        <v>13.949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48"/>
      <c r="B159" s="249"/>
      <c r="C159" s="248"/>
      <c r="D159" s="233" t="s">
        <v>149</v>
      </c>
      <c r="E159" s="250" t="s">
        <v>1</v>
      </c>
      <c r="F159" s="269" t="s">
        <v>255</v>
      </c>
      <c r="G159" s="248"/>
      <c r="H159" s="252">
        <v>30.677</v>
      </c>
      <c r="I159" s="248"/>
      <c r="J159" s="248"/>
      <c r="K159" s="248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48"/>
      <c r="B160" s="149"/>
      <c r="C160" s="225" t="s">
        <v>165</v>
      </c>
      <c r="D160" s="225" t="s">
        <v>144</v>
      </c>
      <c r="E160" s="226" t="s">
        <v>1233</v>
      </c>
      <c r="F160" s="270" t="s">
        <v>1234</v>
      </c>
      <c r="G160" s="228" t="s">
        <v>245</v>
      </c>
      <c r="H160" s="229">
        <v>46.5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0.16700000000000001</v>
      </c>
      <c r="R160" s="91">
        <f>Q160*H160</f>
        <v>7.7655000000000003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1308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68" t="s">
        <v>178</v>
      </c>
      <c r="G161" s="231"/>
      <c r="H161" s="236">
        <v>46.5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24" customHeight="1">
      <c r="A162" s="148"/>
      <c r="B162" s="149"/>
      <c r="C162" s="258" t="s">
        <v>166</v>
      </c>
      <c r="D162" s="258" t="s">
        <v>363</v>
      </c>
      <c r="E162" s="259" t="s">
        <v>1236</v>
      </c>
      <c r="F162" s="266" t="s">
        <v>1482</v>
      </c>
      <c r="G162" s="261" t="s">
        <v>245</v>
      </c>
      <c r="H162" s="262">
        <v>47.43</v>
      </c>
      <c r="I162" s="122"/>
      <c r="J162" s="263">
        <f>ROUND(I162*H162,2)</f>
        <v>0</v>
      </c>
      <c r="K162" s="260" t="s">
        <v>250</v>
      </c>
      <c r="L162" s="123"/>
      <c r="M162" s="124" t="s">
        <v>1</v>
      </c>
      <c r="N162" s="125" t="s">
        <v>40</v>
      </c>
      <c r="O162" s="35"/>
      <c r="P162" s="91">
        <f>O162*H162</f>
        <v>0</v>
      </c>
      <c r="Q162" s="91">
        <v>0.11799999999999999</v>
      </c>
      <c r="R162" s="91">
        <f>Q162*H162</f>
        <v>5.5967399999999996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162</v>
      </c>
      <c r="AT162" s="93" t="s">
        <v>363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1309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68" t="s">
        <v>1483</v>
      </c>
      <c r="G163" s="231"/>
      <c r="H163" s="236">
        <v>47.43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82</v>
      </c>
      <c r="AY163" s="96" t="s">
        <v>143</v>
      </c>
    </row>
    <row r="164" spans="1:65" s="11" customFormat="1" ht="22.9" customHeight="1">
      <c r="A164" s="220"/>
      <c r="B164" s="221"/>
      <c r="C164" s="220"/>
      <c r="D164" s="222" t="s">
        <v>74</v>
      </c>
      <c r="E164" s="242" t="s">
        <v>165</v>
      </c>
      <c r="F164" s="271" t="s">
        <v>460</v>
      </c>
      <c r="G164" s="220"/>
      <c r="H164" s="220"/>
      <c r="I164" s="220"/>
      <c r="J164" s="243">
        <f>BK164</f>
        <v>0</v>
      </c>
      <c r="K164" s="220"/>
      <c r="L164" s="80"/>
      <c r="M164" s="82"/>
      <c r="N164" s="83"/>
      <c r="O164" s="83"/>
      <c r="P164" s="84">
        <f>SUM(P165:P171)</f>
        <v>0</v>
      </c>
      <c r="Q164" s="83"/>
      <c r="R164" s="84">
        <f>SUM(R165:R171)</f>
        <v>3.7460789999999999</v>
      </c>
      <c r="S164" s="83"/>
      <c r="T164" s="85">
        <f>SUM(T165:T171)</f>
        <v>0</v>
      </c>
      <c r="AR164" s="81" t="s">
        <v>82</v>
      </c>
      <c r="AT164" s="86" t="s">
        <v>74</v>
      </c>
      <c r="AU164" s="86" t="s">
        <v>82</v>
      </c>
      <c r="AY164" s="81" t="s">
        <v>143</v>
      </c>
      <c r="BK164" s="87">
        <f>SUM(BK165:BK171)</f>
        <v>0</v>
      </c>
    </row>
    <row r="165" spans="1:65" s="2" customFormat="1" ht="21.75" customHeight="1">
      <c r="A165" s="148"/>
      <c r="B165" s="149"/>
      <c r="C165" s="225" t="s">
        <v>265</v>
      </c>
      <c r="D165" s="225" t="s">
        <v>144</v>
      </c>
      <c r="E165" s="226" t="s">
        <v>1310</v>
      </c>
      <c r="F165" s="227" t="s">
        <v>1311</v>
      </c>
      <c r="G165" s="228" t="s">
        <v>268</v>
      </c>
      <c r="H165" s="229">
        <v>22.5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8.0839999999999995E-2</v>
      </c>
      <c r="R165" s="91">
        <f>Q165*H165</f>
        <v>1.8189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1312</v>
      </c>
    </row>
    <row r="166" spans="1:65" s="14" customFormat="1">
      <c r="A166" s="244"/>
      <c r="B166" s="245"/>
      <c r="C166" s="244"/>
      <c r="D166" s="233" t="s">
        <v>149</v>
      </c>
      <c r="E166" s="246" t="s">
        <v>1</v>
      </c>
      <c r="F166" s="247" t="s">
        <v>1313</v>
      </c>
      <c r="G166" s="244"/>
      <c r="H166" s="246" t="s">
        <v>1</v>
      </c>
      <c r="I166" s="244"/>
      <c r="J166" s="244"/>
      <c r="K166" s="244"/>
      <c r="L166" s="107"/>
      <c r="M166" s="109"/>
      <c r="N166" s="110"/>
      <c r="O166" s="110"/>
      <c r="P166" s="110"/>
      <c r="Q166" s="110"/>
      <c r="R166" s="110"/>
      <c r="S166" s="110"/>
      <c r="T166" s="111"/>
      <c r="AT166" s="108" t="s">
        <v>149</v>
      </c>
      <c r="AU166" s="108" t="s">
        <v>84</v>
      </c>
      <c r="AV166" s="14" t="s">
        <v>82</v>
      </c>
      <c r="AW166" s="14" t="s">
        <v>31</v>
      </c>
      <c r="AX166" s="14" t="s">
        <v>75</v>
      </c>
      <c r="AY166" s="108" t="s">
        <v>143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1314</v>
      </c>
      <c r="G167" s="231"/>
      <c r="H167" s="236">
        <v>22.5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1.75" customHeight="1">
      <c r="A168" s="148"/>
      <c r="B168" s="149"/>
      <c r="C168" s="225" t="s">
        <v>271</v>
      </c>
      <c r="D168" s="225" t="s">
        <v>144</v>
      </c>
      <c r="E168" s="226" t="s">
        <v>1238</v>
      </c>
      <c r="F168" s="227" t="s">
        <v>1239</v>
      </c>
      <c r="G168" s="228" t="s">
        <v>268</v>
      </c>
      <c r="H168" s="229">
        <v>13.7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0.14066999999999999</v>
      </c>
      <c r="R168" s="91">
        <f>Q168*H168</f>
        <v>1.9271789999999998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1315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47" t="s">
        <v>1241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1316</v>
      </c>
      <c r="G170" s="231"/>
      <c r="H170" s="236">
        <v>13.7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276</v>
      </c>
      <c r="D171" s="225" t="s">
        <v>144</v>
      </c>
      <c r="E171" s="226" t="s">
        <v>1243</v>
      </c>
      <c r="F171" s="227" t="s">
        <v>1244</v>
      </c>
      <c r="G171" s="228" t="s">
        <v>343</v>
      </c>
      <c r="H171" s="229">
        <v>69.884</v>
      </c>
      <c r="I171" s="88"/>
      <c r="J171" s="230">
        <f>ROUND(I171*H171,2)</f>
        <v>0</v>
      </c>
      <c r="K171" s="227" t="s">
        <v>250</v>
      </c>
      <c r="L171" s="25"/>
      <c r="M171" s="100" t="s">
        <v>1</v>
      </c>
      <c r="N171" s="101" t="s">
        <v>40</v>
      </c>
      <c r="O171" s="102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1317</v>
      </c>
    </row>
    <row r="172" spans="1:65" s="2" customFormat="1" ht="6.95" customHeight="1">
      <c r="A172" s="148"/>
      <c r="B172" s="164"/>
      <c r="C172" s="165"/>
      <c r="D172" s="165"/>
      <c r="E172" s="165"/>
      <c r="F172" s="165"/>
      <c r="G172" s="165"/>
      <c r="H172" s="165"/>
      <c r="I172" s="165"/>
      <c r="J172" s="165"/>
      <c r="K172" s="165"/>
      <c r="L172" s="25"/>
      <c r="M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</sheetData>
  <sheetProtection algorithmName="SHA-512" hashValue="IQZiM9amQ520iPeYv6ubNxtb2dbYWWNSbsgK2cuuDpXt6cfG6XCD7jVW1XFZ0ySQukgZ4o9WgA02GKSPIDk2Ow==" saltValue="FYmJFFZd3os8ywoWUKg/Cw==" spinCount="100000" sheet="1" objects="1" scenarios="1" autoFilter="0"/>
  <autoFilter ref="C127:K17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11" workbookViewId="0">
      <selection activeCell="F136" sqref="F136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110</v>
      </c>
      <c r="AZ2" s="105" t="s">
        <v>1073</v>
      </c>
      <c r="BA2" s="105" t="s">
        <v>1073</v>
      </c>
      <c r="BB2" s="105" t="s">
        <v>1</v>
      </c>
      <c r="BC2" s="105" t="s">
        <v>1074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174</v>
      </c>
      <c r="BA3" s="105" t="s">
        <v>174</v>
      </c>
      <c r="BB3" s="105" t="s">
        <v>1</v>
      </c>
      <c r="BC3" s="105" t="s">
        <v>1318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178</v>
      </c>
      <c r="BA4" s="105" t="s">
        <v>178</v>
      </c>
      <c r="BB4" s="105" t="s">
        <v>1</v>
      </c>
      <c r="BC4" s="105" t="s">
        <v>1078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559</v>
      </c>
      <c r="BA5" s="105" t="s">
        <v>559</v>
      </c>
      <c r="BB5" s="105" t="s">
        <v>1</v>
      </c>
      <c r="BC5" s="105" t="s">
        <v>1080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1090</v>
      </c>
      <c r="BA6" s="105" t="s">
        <v>1090</v>
      </c>
      <c r="BB6" s="105" t="s">
        <v>1</v>
      </c>
      <c r="BC6" s="105" t="s">
        <v>1319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38" t="s">
        <v>1495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2" t="s">
        <v>1488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18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ROUND((SUM(BE128:BE185)),  2)</f>
        <v>0</v>
      </c>
      <c r="G37" s="148"/>
      <c r="H37" s="148"/>
      <c r="I37" s="196">
        <v>0.21</v>
      </c>
      <c r="J37" s="195">
        <f>ROUND(((SUM(BE128:BE185))*I37),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ROUND((SUM(BF128:BF185)),  2)</f>
        <v>0</v>
      </c>
      <c r="G38" s="148"/>
      <c r="H38" s="148"/>
      <c r="I38" s="196">
        <v>0.15</v>
      </c>
      <c r="J38" s="195">
        <f>ROUND(((SUM(BF128:BF185))*I38),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ROUND((SUM(BG128:BG185)),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ROUND((SUM(BH128:BH185)),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ROUND((SUM(BI128:BI185)),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1495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2" t="str">
        <f>E13</f>
        <v>5 - DSO 03.5.5  Komunikace a zpevněné plochy - přípojka NN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J138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J178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34" t="str">
        <f>E7</f>
        <v>Třebíč, Karlovo náměstí, Rekonstrukce vodovodu a kanalizace - Akumulace dešťové vody</v>
      </c>
      <c r="F114" s="335"/>
      <c r="G114" s="335"/>
      <c r="H114" s="335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34" t="s">
        <v>180</v>
      </c>
      <c r="F116" s="303"/>
      <c r="G116" s="303"/>
      <c r="H116" s="303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38" t="s">
        <v>1496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2" t="str">
        <f>E13</f>
        <v>5 - DSO 03.5.5  Komunikace a zpevněné plochy - přípojka NN</v>
      </c>
      <c r="F120" s="333"/>
      <c r="G120" s="333"/>
      <c r="H120" s="333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18.158732499999996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P130+P138+P178</f>
        <v>0</v>
      </c>
      <c r="Q129" s="83"/>
      <c r="R129" s="84">
        <f>R130+R138+R178</f>
        <v>18.158732499999996</v>
      </c>
      <c r="S129" s="83"/>
      <c r="T129" s="85">
        <f>T130+T138+T178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BK130+BK138+BK178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SUM(P131:P137)</f>
        <v>0</v>
      </c>
      <c r="Q130" s="83"/>
      <c r="R130" s="84">
        <f>SUM(R131:R137)</f>
        <v>0</v>
      </c>
      <c r="S130" s="83"/>
      <c r="T130" s="85">
        <f>SUM(T131:T137)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SUM(BK131:BK137)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60.2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1320</v>
      </c>
    </row>
    <row r="132" spans="1:65" s="12" customFormat="1">
      <c r="A132" s="231"/>
      <c r="B132" s="232"/>
      <c r="C132" s="231"/>
      <c r="D132" s="233" t="s">
        <v>149</v>
      </c>
      <c r="E132" s="234" t="s">
        <v>1073</v>
      </c>
      <c r="F132" s="235" t="s">
        <v>1321</v>
      </c>
      <c r="G132" s="231"/>
      <c r="H132" s="236">
        <v>1.625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31"/>
      <c r="B133" s="232"/>
      <c r="C133" s="231"/>
      <c r="D133" s="233" t="s">
        <v>149</v>
      </c>
      <c r="E133" s="234" t="s">
        <v>174</v>
      </c>
      <c r="F133" s="235" t="s">
        <v>1322</v>
      </c>
      <c r="G133" s="231"/>
      <c r="H133" s="236">
        <v>5.4349999999999996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 ht="22.5">
      <c r="A134" s="231"/>
      <c r="B134" s="232"/>
      <c r="C134" s="231"/>
      <c r="D134" s="233" t="s">
        <v>149</v>
      </c>
      <c r="E134" s="234" t="s">
        <v>178</v>
      </c>
      <c r="F134" s="235" t="s">
        <v>1323</v>
      </c>
      <c r="G134" s="231"/>
      <c r="H134" s="236">
        <v>45.655000000000001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31"/>
      <c r="B135" s="232"/>
      <c r="C135" s="231"/>
      <c r="D135" s="233" t="s">
        <v>149</v>
      </c>
      <c r="E135" s="234" t="s">
        <v>559</v>
      </c>
      <c r="F135" s="235" t="s">
        <v>1324</v>
      </c>
      <c r="G135" s="231"/>
      <c r="H135" s="236">
        <v>3.7050000000000001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2" customFormat="1">
      <c r="A136" s="231"/>
      <c r="B136" s="232"/>
      <c r="C136" s="231"/>
      <c r="D136" s="233" t="s">
        <v>149</v>
      </c>
      <c r="E136" s="234" t="s">
        <v>1090</v>
      </c>
      <c r="F136" s="235" t="s">
        <v>1325</v>
      </c>
      <c r="G136" s="231"/>
      <c r="H136" s="236">
        <v>3.78</v>
      </c>
      <c r="I136" s="231"/>
      <c r="J136" s="231"/>
      <c r="K136" s="231"/>
      <c r="L136" s="95"/>
      <c r="M136" s="97"/>
      <c r="N136" s="98"/>
      <c r="O136" s="98"/>
      <c r="P136" s="98"/>
      <c r="Q136" s="98"/>
      <c r="R136" s="98"/>
      <c r="S136" s="98"/>
      <c r="T136" s="99"/>
      <c r="AT136" s="96" t="s">
        <v>149</v>
      </c>
      <c r="AU136" s="96" t="s">
        <v>84</v>
      </c>
      <c r="AV136" s="12" t="s">
        <v>84</v>
      </c>
      <c r="AW136" s="12" t="s">
        <v>31</v>
      </c>
      <c r="AX136" s="12" t="s">
        <v>75</v>
      </c>
      <c r="AY136" s="96" t="s">
        <v>143</v>
      </c>
    </row>
    <row r="137" spans="1:65" s="15" customFormat="1">
      <c r="A137" s="248"/>
      <c r="B137" s="249"/>
      <c r="C137" s="248"/>
      <c r="D137" s="233" t="s">
        <v>149</v>
      </c>
      <c r="E137" s="250" t="s">
        <v>1</v>
      </c>
      <c r="F137" s="251" t="s">
        <v>255</v>
      </c>
      <c r="G137" s="248"/>
      <c r="H137" s="252">
        <v>60.2</v>
      </c>
      <c r="I137" s="248"/>
      <c r="J137" s="248"/>
      <c r="K137" s="248"/>
      <c r="L137" s="112"/>
      <c r="M137" s="114"/>
      <c r="N137" s="115"/>
      <c r="O137" s="115"/>
      <c r="P137" s="115"/>
      <c r="Q137" s="115"/>
      <c r="R137" s="115"/>
      <c r="S137" s="115"/>
      <c r="T137" s="116"/>
      <c r="AT137" s="113" t="s">
        <v>149</v>
      </c>
      <c r="AU137" s="113" t="s">
        <v>84</v>
      </c>
      <c r="AV137" s="15" t="s">
        <v>101</v>
      </c>
      <c r="AW137" s="15" t="s">
        <v>31</v>
      </c>
      <c r="AX137" s="15" t="s">
        <v>82</v>
      </c>
      <c r="AY137" s="113" t="s">
        <v>143</v>
      </c>
    </row>
    <row r="138" spans="1:65" s="11" customFormat="1" ht="22.9" customHeight="1">
      <c r="A138" s="220"/>
      <c r="B138" s="221"/>
      <c r="C138" s="220"/>
      <c r="D138" s="222" t="s">
        <v>74</v>
      </c>
      <c r="E138" s="242" t="s">
        <v>104</v>
      </c>
      <c r="F138" s="242" t="s">
        <v>1208</v>
      </c>
      <c r="G138" s="220"/>
      <c r="H138" s="220"/>
      <c r="I138" s="220"/>
      <c r="J138" s="243">
        <f>BK138</f>
        <v>0</v>
      </c>
      <c r="K138" s="220"/>
      <c r="L138" s="80"/>
      <c r="M138" s="82"/>
      <c r="N138" s="83"/>
      <c r="O138" s="83"/>
      <c r="P138" s="84">
        <f>SUM(P139:P177)</f>
        <v>0</v>
      </c>
      <c r="Q138" s="83"/>
      <c r="R138" s="84">
        <f>SUM(R139:R177)</f>
        <v>17.866887499999997</v>
      </c>
      <c r="S138" s="83"/>
      <c r="T138" s="85">
        <f>SUM(T139:T177)</f>
        <v>0</v>
      </c>
      <c r="AR138" s="81" t="s">
        <v>82</v>
      </c>
      <c r="AT138" s="86" t="s">
        <v>74</v>
      </c>
      <c r="AU138" s="86" t="s">
        <v>82</v>
      </c>
      <c r="AY138" s="81" t="s">
        <v>143</v>
      </c>
      <c r="BK138" s="87">
        <f>SUM(BK139:BK177)</f>
        <v>0</v>
      </c>
    </row>
    <row r="139" spans="1:65" s="2" customFormat="1" ht="16.5" customHeight="1">
      <c r="A139" s="148"/>
      <c r="B139" s="149"/>
      <c r="C139" s="225" t="s">
        <v>84</v>
      </c>
      <c r="D139" s="225" t="s">
        <v>144</v>
      </c>
      <c r="E139" s="226" t="s">
        <v>1209</v>
      </c>
      <c r="F139" s="227" t="s">
        <v>1210</v>
      </c>
      <c r="G139" s="228" t="s">
        <v>245</v>
      </c>
      <c r="H139" s="229">
        <v>49.36</v>
      </c>
      <c r="I139" s="88"/>
      <c r="J139" s="230">
        <f>ROUND(I139*H139,2)</f>
        <v>0</v>
      </c>
      <c r="K139" s="227" t="s">
        <v>250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1326</v>
      </c>
    </row>
    <row r="140" spans="1:65" s="14" customFormat="1">
      <c r="A140" s="244"/>
      <c r="B140" s="245"/>
      <c r="C140" s="244"/>
      <c r="D140" s="233" t="s">
        <v>149</v>
      </c>
      <c r="E140" s="246" t="s">
        <v>1</v>
      </c>
      <c r="F140" s="247" t="s">
        <v>1212</v>
      </c>
      <c r="G140" s="244"/>
      <c r="H140" s="246" t="s">
        <v>1</v>
      </c>
      <c r="I140" s="244"/>
      <c r="J140" s="244"/>
      <c r="K140" s="244"/>
      <c r="L140" s="107"/>
      <c r="M140" s="109"/>
      <c r="N140" s="110"/>
      <c r="O140" s="110"/>
      <c r="P140" s="110"/>
      <c r="Q140" s="110"/>
      <c r="R140" s="110"/>
      <c r="S140" s="110"/>
      <c r="T140" s="111"/>
      <c r="AT140" s="108" t="s">
        <v>149</v>
      </c>
      <c r="AU140" s="108" t="s">
        <v>84</v>
      </c>
      <c r="AV140" s="14" t="s">
        <v>82</v>
      </c>
      <c r="AW140" s="14" t="s">
        <v>31</v>
      </c>
      <c r="AX140" s="14" t="s">
        <v>75</v>
      </c>
      <c r="AY140" s="108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178</v>
      </c>
      <c r="G141" s="231"/>
      <c r="H141" s="236">
        <v>45.655000000000001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559</v>
      </c>
      <c r="G142" s="231"/>
      <c r="H142" s="236">
        <v>3.7050000000000001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75</v>
      </c>
      <c r="AY142" s="96" t="s">
        <v>143</v>
      </c>
    </row>
    <row r="143" spans="1:65" s="15" customFormat="1">
      <c r="A143" s="248"/>
      <c r="B143" s="249"/>
      <c r="C143" s="248"/>
      <c r="D143" s="233" t="s">
        <v>149</v>
      </c>
      <c r="E143" s="250" t="s">
        <v>1</v>
      </c>
      <c r="F143" s="251" t="s">
        <v>255</v>
      </c>
      <c r="G143" s="248"/>
      <c r="H143" s="252">
        <v>49.36</v>
      </c>
      <c r="I143" s="248"/>
      <c r="J143" s="248"/>
      <c r="K143" s="248"/>
      <c r="L143" s="112"/>
      <c r="M143" s="114"/>
      <c r="N143" s="115"/>
      <c r="O143" s="115"/>
      <c r="P143" s="115"/>
      <c r="Q143" s="115"/>
      <c r="R143" s="115"/>
      <c r="S143" s="115"/>
      <c r="T143" s="116"/>
      <c r="AT143" s="113" t="s">
        <v>149</v>
      </c>
      <c r="AU143" s="113" t="s">
        <v>84</v>
      </c>
      <c r="AV143" s="15" t="s">
        <v>101</v>
      </c>
      <c r="AW143" s="15" t="s">
        <v>31</v>
      </c>
      <c r="AX143" s="15" t="s">
        <v>82</v>
      </c>
      <c r="AY143" s="113" t="s">
        <v>143</v>
      </c>
    </row>
    <row r="144" spans="1:65" s="2" customFormat="1" ht="16.5" customHeight="1">
      <c r="A144" s="148"/>
      <c r="B144" s="149"/>
      <c r="C144" s="225" t="s">
        <v>85</v>
      </c>
      <c r="D144" s="225" t="s">
        <v>144</v>
      </c>
      <c r="E144" s="226" t="s">
        <v>1213</v>
      </c>
      <c r="F144" s="227" t="s">
        <v>1214</v>
      </c>
      <c r="G144" s="228" t="s">
        <v>245</v>
      </c>
      <c r="H144" s="229">
        <v>10.84</v>
      </c>
      <c r="I144" s="88"/>
      <c r="J144" s="230">
        <f>ROUND(I144*H144,2)</f>
        <v>0</v>
      </c>
      <c r="K144" s="227" t="s">
        <v>250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1327</v>
      </c>
    </row>
    <row r="145" spans="1:65" s="14" customFormat="1">
      <c r="A145" s="244"/>
      <c r="B145" s="245"/>
      <c r="C145" s="244"/>
      <c r="D145" s="233" t="s">
        <v>149</v>
      </c>
      <c r="E145" s="246" t="s">
        <v>1</v>
      </c>
      <c r="F145" s="247" t="s">
        <v>1212</v>
      </c>
      <c r="G145" s="244"/>
      <c r="H145" s="246" t="s">
        <v>1</v>
      </c>
      <c r="I145" s="244"/>
      <c r="J145" s="244"/>
      <c r="K145" s="244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1073</v>
      </c>
      <c r="G146" s="231"/>
      <c r="H146" s="236">
        <v>1.625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174</v>
      </c>
      <c r="G147" s="231"/>
      <c r="H147" s="236">
        <v>5.4349999999999996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2" customFormat="1">
      <c r="A148" s="231"/>
      <c r="B148" s="232"/>
      <c r="C148" s="231"/>
      <c r="D148" s="233" t="s">
        <v>149</v>
      </c>
      <c r="E148" s="234" t="s">
        <v>1</v>
      </c>
      <c r="F148" s="235" t="s">
        <v>1090</v>
      </c>
      <c r="G148" s="231"/>
      <c r="H148" s="236">
        <v>3.78</v>
      </c>
      <c r="I148" s="231"/>
      <c r="J148" s="231"/>
      <c r="K148" s="231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75</v>
      </c>
      <c r="AY148" s="96" t="s">
        <v>143</v>
      </c>
    </row>
    <row r="149" spans="1:65" s="15" customFormat="1">
      <c r="A149" s="248"/>
      <c r="B149" s="249"/>
      <c r="C149" s="248"/>
      <c r="D149" s="233" t="s">
        <v>149</v>
      </c>
      <c r="E149" s="250" t="s">
        <v>1</v>
      </c>
      <c r="F149" s="251" t="s">
        <v>255</v>
      </c>
      <c r="G149" s="248"/>
      <c r="H149" s="252">
        <v>10.84</v>
      </c>
      <c r="I149" s="248"/>
      <c r="J149" s="248"/>
      <c r="K149" s="248"/>
      <c r="L149" s="112"/>
      <c r="M149" s="114"/>
      <c r="N149" s="115"/>
      <c r="O149" s="115"/>
      <c r="P149" s="115"/>
      <c r="Q149" s="115"/>
      <c r="R149" s="115"/>
      <c r="S149" s="115"/>
      <c r="T149" s="116"/>
      <c r="AT149" s="113" t="s">
        <v>149</v>
      </c>
      <c r="AU149" s="113" t="s">
        <v>84</v>
      </c>
      <c r="AV149" s="15" t="s">
        <v>101</v>
      </c>
      <c r="AW149" s="15" t="s">
        <v>31</v>
      </c>
      <c r="AX149" s="15" t="s">
        <v>82</v>
      </c>
      <c r="AY149" s="113" t="s">
        <v>143</v>
      </c>
    </row>
    <row r="150" spans="1:65" s="2" customFormat="1" ht="21.75" customHeight="1">
      <c r="A150" s="148"/>
      <c r="B150" s="149"/>
      <c r="C150" s="225" t="s">
        <v>101</v>
      </c>
      <c r="D150" s="225" t="s">
        <v>144</v>
      </c>
      <c r="E150" s="226" t="s">
        <v>1216</v>
      </c>
      <c r="F150" s="227" t="s">
        <v>1217</v>
      </c>
      <c r="G150" s="228" t="s">
        <v>245</v>
      </c>
      <c r="H150" s="229">
        <v>45.655000000000001</v>
      </c>
      <c r="I150" s="88"/>
      <c r="J150" s="230">
        <f>ROUND(I150*H150,2)</f>
        <v>0</v>
      </c>
      <c r="K150" s="227" t="s">
        <v>1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</v>
      </c>
      <c r="T150" s="92">
        <f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1328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178</v>
      </c>
      <c r="G151" s="231"/>
      <c r="H151" s="236">
        <v>45.655000000000001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104</v>
      </c>
      <c r="D152" s="225" t="s">
        <v>144</v>
      </c>
      <c r="E152" s="226" t="s">
        <v>1257</v>
      </c>
      <c r="F152" s="227" t="s">
        <v>1258</v>
      </c>
      <c r="G152" s="228" t="s">
        <v>245</v>
      </c>
      <c r="H152" s="229">
        <v>3.7050000000000001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</v>
      </c>
      <c r="T152" s="92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1329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559</v>
      </c>
      <c r="G153" s="231"/>
      <c r="H153" s="236">
        <v>3.7050000000000001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21.75" customHeight="1">
      <c r="A154" s="148"/>
      <c r="B154" s="149"/>
      <c r="C154" s="225" t="s">
        <v>156</v>
      </c>
      <c r="D154" s="225" t="s">
        <v>144</v>
      </c>
      <c r="E154" s="226" t="s">
        <v>1219</v>
      </c>
      <c r="F154" s="227" t="s">
        <v>1220</v>
      </c>
      <c r="G154" s="228" t="s">
        <v>245</v>
      </c>
      <c r="H154" s="229">
        <v>5.4349999999999996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</v>
      </c>
      <c r="T154" s="92">
        <f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1330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174</v>
      </c>
      <c r="G155" s="231"/>
      <c r="H155" s="236">
        <v>5.4349999999999996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82</v>
      </c>
      <c r="AY155" s="96" t="s">
        <v>143</v>
      </c>
    </row>
    <row r="156" spans="1:65" s="2" customFormat="1" ht="21.75" customHeight="1">
      <c r="A156" s="148"/>
      <c r="B156" s="149"/>
      <c r="C156" s="225" t="s">
        <v>159</v>
      </c>
      <c r="D156" s="225" t="s">
        <v>144</v>
      </c>
      <c r="E156" s="226" t="s">
        <v>1261</v>
      </c>
      <c r="F156" s="227" t="s">
        <v>1262</v>
      </c>
      <c r="G156" s="228" t="s">
        <v>245</v>
      </c>
      <c r="H156" s="229">
        <v>1.625</v>
      </c>
      <c r="I156" s="88"/>
      <c r="J156" s="230">
        <f>ROUND(I156*H156,2)</f>
        <v>0</v>
      </c>
      <c r="K156" s="227" t="s">
        <v>250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</v>
      </c>
      <c r="T156" s="92">
        <f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1331</v>
      </c>
    </row>
    <row r="157" spans="1:65" s="14" customFormat="1">
      <c r="A157" s="244"/>
      <c r="B157" s="245"/>
      <c r="C157" s="244"/>
      <c r="D157" s="233" t="s">
        <v>149</v>
      </c>
      <c r="E157" s="246" t="s">
        <v>1</v>
      </c>
      <c r="F157" s="247" t="s">
        <v>1212</v>
      </c>
      <c r="G157" s="244"/>
      <c r="H157" s="246" t="s">
        <v>1</v>
      </c>
      <c r="I157" s="244"/>
      <c r="J157" s="244"/>
      <c r="K157" s="244"/>
      <c r="L157" s="107"/>
      <c r="M157" s="109"/>
      <c r="N157" s="110"/>
      <c r="O157" s="110"/>
      <c r="P157" s="110"/>
      <c r="Q157" s="110"/>
      <c r="R157" s="110"/>
      <c r="S157" s="110"/>
      <c r="T157" s="111"/>
      <c r="AT157" s="108" t="s">
        <v>149</v>
      </c>
      <c r="AU157" s="108" t="s">
        <v>84</v>
      </c>
      <c r="AV157" s="14" t="s">
        <v>82</v>
      </c>
      <c r="AW157" s="14" t="s">
        <v>31</v>
      </c>
      <c r="AX157" s="14" t="s">
        <v>75</v>
      </c>
      <c r="AY157" s="108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1073</v>
      </c>
      <c r="G158" s="231"/>
      <c r="H158" s="236">
        <v>1.625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162</v>
      </c>
      <c r="D159" s="225" t="s">
        <v>144</v>
      </c>
      <c r="E159" s="226" t="s">
        <v>1332</v>
      </c>
      <c r="F159" s="227" t="s">
        <v>1333</v>
      </c>
      <c r="G159" s="228" t="s">
        <v>245</v>
      </c>
      <c r="H159" s="229">
        <v>3.78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1334</v>
      </c>
    </row>
    <row r="160" spans="1:65" s="12" customFormat="1">
      <c r="A160" s="231"/>
      <c r="B160" s="232"/>
      <c r="C160" s="231"/>
      <c r="D160" s="233" t="s">
        <v>149</v>
      </c>
      <c r="E160" s="234" t="s">
        <v>1</v>
      </c>
      <c r="F160" s="235" t="s">
        <v>1090</v>
      </c>
      <c r="G160" s="231"/>
      <c r="H160" s="236">
        <v>3.78</v>
      </c>
      <c r="I160" s="231"/>
      <c r="J160" s="231"/>
      <c r="K160" s="231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82</v>
      </c>
      <c r="AY160" s="96" t="s">
        <v>143</v>
      </c>
    </row>
    <row r="161" spans="1:65" s="2" customFormat="1" ht="16.5" customHeight="1">
      <c r="A161" s="148"/>
      <c r="B161" s="149"/>
      <c r="C161" s="225" t="s">
        <v>165</v>
      </c>
      <c r="D161" s="225" t="s">
        <v>144</v>
      </c>
      <c r="E161" s="226" t="s">
        <v>1335</v>
      </c>
      <c r="F161" s="227" t="s">
        <v>1336</v>
      </c>
      <c r="G161" s="228" t="s">
        <v>245</v>
      </c>
      <c r="H161" s="229">
        <v>3.78</v>
      </c>
      <c r="I161" s="88"/>
      <c r="J161" s="230">
        <f>ROUND(I161*H161,2)</f>
        <v>0</v>
      </c>
      <c r="K161" s="227" t="s">
        <v>250</v>
      </c>
      <c r="L161" s="25"/>
      <c r="M161" s="89" t="s">
        <v>1</v>
      </c>
      <c r="N161" s="90" t="s">
        <v>40</v>
      </c>
      <c r="O161" s="35"/>
      <c r="P161" s="91">
        <f>O161*H161</f>
        <v>0</v>
      </c>
      <c r="Q161" s="91">
        <v>6.6E-3</v>
      </c>
      <c r="R161" s="91">
        <f>Q161*H161</f>
        <v>2.4947999999999998E-2</v>
      </c>
      <c r="S161" s="91">
        <v>0</v>
      </c>
      <c r="T161" s="92">
        <f>S161*H161</f>
        <v>0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101</v>
      </c>
      <c r="AT161" s="93" t="s">
        <v>144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101</v>
      </c>
      <c r="BM161" s="93" t="s">
        <v>1337</v>
      </c>
    </row>
    <row r="162" spans="1:65" s="12" customFormat="1">
      <c r="A162" s="231"/>
      <c r="B162" s="232"/>
      <c r="C162" s="231"/>
      <c r="D162" s="233" t="s">
        <v>149</v>
      </c>
      <c r="E162" s="234" t="s">
        <v>1</v>
      </c>
      <c r="F162" s="235" t="s">
        <v>1090</v>
      </c>
      <c r="G162" s="231"/>
      <c r="H162" s="236">
        <v>3.78</v>
      </c>
      <c r="I162" s="231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82</v>
      </c>
      <c r="AY162" s="96" t="s">
        <v>143</v>
      </c>
    </row>
    <row r="163" spans="1:65" s="2" customFormat="1" ht="21.75" customHeight="1">
      <c r="A163" s="148"/>
      <c r="B163" s="149"/>
      <c r="C163" s="225" t="s">
        <v>166</v>
      </c>
      <c r="D163" s="225" t="s">
        <v>144</v>
      </c>
      <c r="E163" s="226" t="s">
        <v>1222</v>
      </c>
      <c r="F163" s="227" t="s">
        <v>1223</v>
      </c>
      <c r="G163" s="228" t="s">
        <v>245</v>
      </c>
      <c r="H163" s="229">
        <v>10.765000000000001</v>
      </c>
      <c r="I163" s="88"/>
      <c r="J163" s="230">
        <f>ROUND(I163*H163,2)</f>
        <v>0</v>
      </c>
      <c r="K163" s="227" t="s">
        <v>250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0.1837</v>
      </c>
      <c r="R163" s="91">
        <f>Q163*H163</f>
        <v>1.9775305000000001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1338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1073</v>
      </c>
      <c r="G164" s="231"/>
      <c r="H164" s="236">
        <v>1.625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2" customFormat="1">
      <c r="A165" s="231"/>
      <c r="B165" s="232"/>
      <c r="C165" s="231"/>
      <c r="D165" s="233" t="s">
        <v>149</v>
      </c>
      <c r="E165" s="234" t="s">
        <v>1</v>
      </c>
      <c r="F165" s="235" t="s">
        <v>174</v>
      </c>
      <c r="G165" s="231"/>
      <c r="H165" s="236">
        <v>5.4349999999999996</v>
      </c>
      <c r="I165" s="231"/>
      <c r="J165" s="231"/>
      <c r="K165" s="231"/>
      <c r="L165" s="95"/>
      <c r="M165" s="97"/>
      <c r="N165" s="98"/>
      <c r="O165" s="98"/>
      <c r="P165" s="98"/>
      <c r="Q165" s="98"/>
      <c r="R165" s="98"/>
      <c r="S165" s="98"/>
      <c r="T165" s="99"/>
      <c r="AT165" s="96" t="s">
        <v>149</v>
      </c>
      <c r="AU165" s="96" t="s">
        <v>84</v>
      </c>
      <c r="AV165" s="12" t="s">
        <v>84</v>
      </c>
      <c r="AW165" s="12" t="s">
        <v>31</v>
      </c>
      <c r="AX165" s="12" t="s">
        <v>75</v>
      </c>
      <c r="AY165" s="96" t="s">
        <v>143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559</v>
      </c>
      <c r="G166" s="231"/>
      <c r="H166" s="236">
        <v>3.7050000000000001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48"/>
      <c r="B167" s="249"/>
      <c r="C167" s="248"/>
      <c r="D167" s="233" t="s">
        <v>149</v>
      </c>
      <c r="E167" s="250" t="s">
        <v>1</v>
      </c>
      <c r="F167" s="251" t="s">
        <v>255</v>
      </c>
      <c r="G167" s="248"/>
      <c r="H167" s="252">
        <v>10.765000000000001</v>
      </c>
      <c r="I167" s="248"/>
      <c r="J167" s="248"/>
      <c r="K167" s="248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48"/>
      <c r="B168" s="149"/>
      <c r="C168" s="258" t="s">
        <v>265</v>
      </c>
      <c r="D168" s="258" t="s">
        <v>363</v>
      </c>
      <c r="E168" s="259" t="s">
        <v>1225</v>
      </c>
      <c r="F168" s="266" t="s">
        <v>1480</v>
      </c>
      <c r="G168" s="261" t="s">
        <v>343</v>
      </c>
      <c r="H168" s="262">
        <v>2.7450000000000001</v>
      </c>
      <c r="I168" s="122"/>
      <c r="J168" s="263">
        <f>ROUND(I168*H168,2)</f>
        <v>0</v>
      </c>
      <c r="K168" s="260" t="s">
        <v>1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1</v>
      </c>
      <c r="R168" s="91">
        <f>Q168*H168</f>
        <v>2.7450000000000001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363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1339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67" t="s">
        <v>1481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68" t="s">
        <v>1340</v>
      </c>
      <c r="G170" s="231"/>
      <c r="H170" s="236">
        <v>0.41399999999999998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68" t="s">
        <v>1228</v>
      </c>
      <c r="G171" s="231"/>
      <c r="H171" s="236">
        <v>1.3859999999999999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68" t="s">
        <v>1274</v>
      </c>
      <c r="G172" s="231"/>
      <c r="H172" s="236">
        <v>0.94499999999999995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5" customFormat="1">
      <c r="A173" s="248"/>
      <c r="B173" s="249"/>
      <c r="C173" s="248"/>
      <c r="D173" s="233" t="s">
        <v>149</v>
      </c>
      <c r="E173" s="250" t="s">
        <v>1</v>
      </c>
      <c r="F173" s="269" t="s">
        <v>255</v>
      </c>
      <c r="G173" s="248"/>
      <c r="H173" s="252">
        <v>2.7450000000000001</v>
      </c>
      <c r="I173" s="248"/>
      <c r="J173" s="248"/>
      <c r="K173" s="248"/>
      <c r="L173" s="112"/>
      <c r="M173" s="114"/>
      <c r="N173" s="115"/>
      <c r="O173" s="115"/>
      <c r="P173" s="115"/>
      <c r="Q173" s="115"/>
      <c r="R173" s="115"/>
      <c r="S173" s="115"/>
      <c r="T173" s="116"/>
      <c r="AT173" s="113" t="s">
        <v>149</v>
      </c>
      <c r="AU173" s="113" t="s">
        <v>84</v>
      </c>
      <c r="AV173" s="15" t="s">
        <v>101</v>
      </c>
      <c r="AW173" s="15" t="s">
        <v>31</v>
      </c>
      <c r="AX173" s="15" t="s">
        <v>82</v>
      </c>
      <c r="AY173" s="113" t="s">
        <v>143</v>
      </c>
    </row>
    <row r="174" spans="1:65" s="2" customFormat="1" ht="21.75" customHeight="1">
      <c r="A174" s="148"/>
      <c r="B174" s="149"/>
      <c r="C174" s="225" t="s">
        <v>271</v>
      </c>
      <c r="D174" s="225" t="s">
        <v>144</v>
      </c>
      <c r="E174" s="226" t="s">
        <v>1233</v>
      </c>
      <c r="F174" s="270" t="s">
        <v>1234</v>
      </c>
      <c r="G174" s="228" t="s">
        <v>245</v>
      </c>
      <c r="H174" s="229">
        <v>45.655000000000001</v>
      </c>
      <c r="I174" s="88"/>
      <c r="J174" s="230">
        <f>ROUND(I174*H174,2)</f>
        <v>0</v>
      </c>
      <c r="K174" s="227" t="s">
        <v>250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0.16700000000000001</v>
      </c>
      <c r="R174" s="91">
        <f>Q174*H174</f>
        <v>7.6243850000000002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1341</v>
      </c>
    </row>
    <row r="175" spans="1:65" s="12" customFormat="1">
      <c r="A175" s="231"/>
      <c r="B175" s="232"/>
      <c r="C175" s="231"/>
      <c r="D175" s="233" t="s">
        <v>149</v>
      </c>
      <c r="E175" s="234" t="s">
        <v>1</v>
      </c>
      <c r="F175" s="268" t="s">
        <v>178</v>
      </c>
      <c r="G175" s="231"/>
      <c r="H175" s="236">
        <v>45.655000000000001</v>
      </c>
      <c r="I175" s="231"/>
      <c r="J175" s="231"/>
      <c r="K175" s="231"/>
      <c r="L175" s="95"/>
      <c r="M175" s="97"/>
      <c r="N175" s="98"/>
      <c r="O175" s="98"/>
      <c r="P175" s="98"/>
      <c r="Q175" s="98"/>
      <c r="R175" s="98"/>
      <c r="S175" s="98"/>
      <c r="T175" s="99"/>
      <c r="AT175" s="96" t="s">
        <v>149</v>
      </c>
      <c r="AU175" s="96" t="s">
        <v>84</v>
      </c>
      <c r="AV175" s="12" t="s">
        <v>84</v>
      </c>
      <c r="AW175" s="12" t="s">
        <v>31</v>
      </c>
      <c r="AX175" s="12" t="s">
        <v>82</v>
      </c>
      <c r="AY175" s="96" t="s">
        <v>143</v>
      </c>
    </row>
    <row r="176" spans="1:65" s="2" customFormat="1" ht="24" customHeight="1">
      <c r="A176" s="148"/>
      <c r="B176" s="149"/>
      <c r="C176" s="258" t="s">
        <v>276</v>
      </c>
      <c r="D176" s="258" t="s">
        <v>363</v>
      </c>
      <c r="E176" s="259" t="s">
        <v>1236</v>
      </c>
      <c r="F176" s="266" t="s">
        <v>1482</v>
      </c>
      <c r="G176" s="261" t="s">
        <v>245</v>
      </c>
      <c r="H176" s="262">
        <v>46.567999999999998</v>
      </c>
      <c r="I176" s="122"/>
      <c r="J176" s="263">
        <f>ROUND(I176*H176,2)</f>
        <v>0</v>
      </c>
      <c r="K176" s="260" t="s">
        <v>250</v>
      </c>
      <c r="L176" s="123"/>
      <c r="M176" s="124" t="s">
        <v>1</v>
      </c>
      <c r="N176" s="125" t="s">
        <v>40</v>
      </c>
      <c r="O176" s="35"/>
      <c r="P176" s="91">
        <f>O176*H176</f>
        <v>0</v>
      </c>
      <c r="Q176" s="91">
        <v>0.11799999999999999</v>
      </c>
      <c r="R176" s="91">
        <f>Q176*H176</f>
        <v>5.495023999999999</v>
      </c>
      <c r="S176" s="91">
        <v>0</v>
      </c>
      <c r="T176" s="92">
        <f>S176*H176</f>
        <v>0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93" t="s">
        <v>162</v>
      </c>
      <c r="AT176" s="93" t="s">
        <v>363</v>
      </c>
      <c r="AU176" s="93" t="s">
        <v>84</v>
      </c>
      <c r="AY176" s="18" t="s">
        <v>143</v>
      </c>
      <c r="BE176" s="94">
        <f>IF(N176="základní",J176,0)</f>
        <v>0</v>
      </c>
      <c r="BF176" s="94">
        <f>IF(N176="snížená",J176,0)</f>
        <v>0</v>
      </c>
      <c r="BG176" s="94">
        <f>IF(N176="zákl. přenesená",J176,0)</f>
        <v>0</v>
      </c>
      <c r="BH176" s="94">
        <f>IF(N176="sníž. přenesená",J176,0)</f>
        <v>0</v>
      </c>
      <c r="BI176" s="94">
        <f>IF(N176="nulová",J176,0)</f>
        <v>0</v>
      </c>
      <c r="BJ176" s="18" t="s">
        <v>82</v>
      </c>
      <c r="BK176" s="94">
        <f>ROUND(I176*H176,2)</f>
        <v>0</v>
      </c>
      <c r="BL176" s="18" t="s">
        <v>101</v>
      </c>
      <c r="BM176" s="93" t="s">
        <v>1342</v>
      </c>
    </row>
    <row r="177" spans="1:65" s="12" customFormat="1">
      <c r="A177" s="231"/>
      <c r="B177" s="232"/>
      <c r="C177" s="231"/>
      <c r="D177" s="233" t="s">
        <v>149</v>
      </c>
      <c r="E177" s="234" t="s">
        <v>1</v>
      </c>
      <c r="F177" s="268" t="s">
        <v>1483</v>
      </c>
      <c r="G177" s="231"/>
      <c r="H177" s="236">
        <v>46.567999999999998</v>
      </c>
      <c r="I177" s="231"/>
      <c r="J177" s="231"/>
      <c r="K177" s="231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82</v>
      </c>
      <c r="AY177" s="96" t="s">
        <v>143</v>
      </c>
    </row>
    <row r="178" spans="1:65" s="11" customFormat="1" ht="22.9" customHeight="1">
      <c r="A178" s="220"/>
      <c r="B178" s="221"/>
      <c r="C178" s="220"/>
      <c r="D178" s="222" t="s">
        <v>74</v>
      </c>
      <c r="E178" s="242" t="s">
        <v>165</v>
      </c>
      <c r="F178" s="242" t="s">
        <v>460</v>
      </c>
      <c r="G178" s="220"/>
      <c r="H178" s="220"/>
      <c r="I178" s="220"/>
      <c r="J178" s="243">
        <f>BK178</f>
        <v>0</v>
      </c>
      <c r="K178" s="220"/>
      <c r="L178" s="80"/>
      <c r="M178" s="82"/>
      <c r="N178" s="83"/>
      <c r="O178" s="83"/>
      <c r="P178" s="84">
        <f>SUM(P179:P185)</f>
        <v>0</v>
      </c>
      <c r="Q178" s="83"/>
      <c r="R178" s="84">
        <f>SUM(R179:R185)</f>
        <v>0.29184500000000002</v>
      </c>
      <c r="S178" s="83"/>
      <c r="T178" s="85">
        <f>SUM(T179:T185)</f>
        <v>0</v>
      </c>
      <c r="AR178" s="81" t="s">
        <v>82</v>
      </c>
      <c r="AT178" s="86" t="s">
        <v>74</v>
      </c>
      <c r="AU178" s="86" t="s">
        <v>82</v>
      </c>
      <c r="AY178" s="81" t="s">
        <v>143</v>
      </c>
      <c r="BK178" s="87">
        <f>SUM(BK179:BK185)</f>
        <v>0</v>
      </c>
    </row>
    <row r="179" spans="1:65" s="2" customFormat="1" ht="21.75" customHeight="1">
      <c r="A179" s="148"/>
      <c r="B179" s="149"/>
      <c r="C179" s="225" t="s">
        <v>281</v>
      </c>
      <c r="D179" s="225" t="s">
        <v>144</v>
      </c>
      <c r="E179" s="226" t="s">
        <v>1310</v>
      </c>
      <c r="F179" s="227" t="s">
        <v>1311</v>
      </c>
      <c r="G179" s="228" t="s">
        <v>268</v>
      </c>
      <c r="H179" s="229">
        <v>1</v>
      </c>
      <c r="I179" s="88"/>
      <c r="J179" s="230">
        <f>ROUND(I179*H179,2)</f>
        <v>0</v>
      </c>
      <c r="K179" s="227" t="s">
        <v>250</v>
      </c>
      <c r="L179" s="25"/>
      <c r="M179" s="89" t="s">
        <v>1</v>
      </c>
      <c r="N179" s="90" t="s">
        <v>40</v>
      </c>
      <c r="O179" s="35"/>
      <c r="P179" s="91">
        <f>O179*H179</f>
        <v>0</v>
      </c>
      <c r="Q179" s="91">
        <v>8.0839999999999995E-2</v>
      </c>
      <c r="R179" s="91">
        <f>Q179*H179</f>
        <v>8.0839999999999995E-2</v>
      </c>
      <c r="S179" s="91">
        <v>0</v>
      </c>
      <c r="T179" s="92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93" t="s">
        <v>101</v>
      </c>
      <c r="AT179" s="93" t="s">
        <v>144</v>
      </c>
      <c r="AU179" s="93" t="s">
        <v>84</v>
      </c>
      <c r="AY179" s="18" t="s">
        <v>143</v>
      </c>
      <c r="BE179" s="94">
        <f>IF(N179="základní",J179,0)</f>
        <v>0</v>
      </c>
      <c r="BF179" s="94">
        <f>IF(N179="snížená",J179,0)</f>
        <v>0</v>
      </c>
      <c r="BG179" s="94">
        <f>IF(N179="zákl. přenesená",J179,0)</f>
        <v>0</v>
      </c>
      <c r="BH179" s="94">
        <f>IF(N179="sníž. přenesená",J179,0)</f>
        <v>0</v>
      </c>
      <c r="BI179" s="94">
        <f>IF(N179="nulová",J179,0)</f>
        <v>0</v>
      </c>
      <c r="BJ179" s="18" t="s">
        <v>82</v>
      </c>
      <c r="BK179" s="94">
        <f>ROUND(I179*H179,2)</f>
        <v>0</v>
      </c>
      <c r="BL179" s="18" t="s">
        <v>101</v>
      </c>
      <c r="BM179" s="93" t="s">
        <v>1343</v>
      </c>
    </row>
    <row r="180" spans="1:65" s="14" customFormat="1">
      <c r="A180" s="244"/>
      <c r="B180" s="245"/>
      <c r="C180" s="244"/>
      <c r="D180" s="233" t="s">
        <v>149</v>
      </c>
      <c r="E180" s="246" t="s">
        <v>1</v>
      </c>
      <c r="F180" s="247" t="s">
        <v>1313</v>
      </c>
      <c r="G180" s="244"/>
      <c r="H180" s="246" t="s">
        <v>1</v>
      </c>
      <c r="I180" s="244"/>
      <c r="J180" s="244"/>
      <c r="K180" s="244"/>
      <c r="L180" s="107"/>
      <c r="M180" s="109"/>
      <c r="N180" s="110"/>
      <c r="O180" s="110"/>
      <c r="P180" s="110"/>
      <c r="Q180" s="110"/>
      <c r="R180" s="110"/>
      <c r="S180" s="110"/>
      <c r="T180" s="111"/>
      <c r="AT180" s="108" t="s">
        <v>149</v>
      </c>
      <c r="AU180" s="108" t="s">
        <v>84</v>
      </c>
      <c r="AV180" s="14" t="s">
        <v>82</v>
      </c>
      <c r="AW180" s="14" t="s">
        <v>31</v>
      </c>
      <c r="AX180" s="14" t="s">
        <v>75</v>
      </c>
      <c r="AY180" s="108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1344</v>
      </c>
      <c r="G181" s="231"/>
      <c r="H181" s="236">
        <v>1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82</v>
      </c>
      <c r="AY181" s="96" t="s">
        <v>143</v>
      </c>
    </row>
    <row r="182" spans="1:65" s="2" customFormat="1" ht="21.75" customHeight="1">
      <c r="A182" s="148"/>
      <c r="B182" s="149"/>
      <c r="C182" s="225" t="s">
        <v>8</v>
      </c>
      <c r="D182" s="225" t="s">
        <v>144</v>
      </c>
      <c r="E182" s="226" t="s">
        <v>1238</v>
      </c>
      <c r="F182" s="227" t="s">
        <v>1239</v>
      </c>
      <c r="G182" s="228" t="s">
        <v>268</v>
      </c>
      <c r="H182" s="229">
        <v>1.5</v>
      </c>
      <c r="I182" s="88"/>
      <c r="J182" s="230">
        <f>ROUND(I182*H182,2)</f>
        <v>0</v>
      </c>
      <c r="K182" s="227" t="s">
        <v>250</v>
      </c>
      <c r="L182" s="25"/>
      <c r="M182" s="89" t="s">
        <v>1</v>
      </c>
      <c r="N182" s="90" t="s">
        <v>40</v>
      </c>
      <c r="O182" s="35"/>
      <c r="P182" s="91">
        <f>O182*H182</f>
        <v>0</v>
      </c>
      <c r="Q182" s="91">
        <v>0.14066999999999999</v>
      </c>
      <c r="R182" s="91">
        <f>Q182*H182</f>
        <v>0.211005</v>
      </c>
      <c r="S182" s="91">
        <v>0</v>
      </c>
      <c r="T182" s="92">
        <f>S182*H182</f>
        <v>0</v>
      </c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R182" s="93" t="s">
        <v>101</v>
      </c>
      <c r="AT182" s="93" t="s">
        <v>144</v>
      </c>
      <c r="AU182" s="93" t="s">
        <v>84</v>
      </c>
      <c r="AY182" s="18" t="s">
        <v>143</v>
      </c>
      <c r="BE182" s="94">
        <f>IF(N182="základní",J182,0)</f>
        <v>0</v>
      </c>
      <c r="BF182" s="94">
        <f>IF(N182="snížená",J182,0)</f>
        <v>0</v>
      </c>
      <c r="BG182" s="94">
        <f>IF(N182="zákl. přenesená",J182,0)</f>
        <v>0</v>
      </c>
      <c r="BH182" s="94">
        <f>IF(N182="sníž. přenesená",J182,0)</f>
        <v>0</v>
      </c>
      <c r="BI182" s="94">
        <f>IF(N182="nulová",J182,0)</f>
        <v>0</v>
      </c>
      <c r="BJ182" s="18" t="s">
        <v>82</v>
      </c>
      <c r="BK182" s="94">
        <f>ROUND(I182*H182,2)</f>
        <v>0</v>
      </c>
      <c r="BL182" s="18" t="s">
        <v>101</v>
      </c>
      <c r="BM182" s="93" t="s">
        <v>1345</v>
      </c>
    </row>
    <row r="183" spans="1:65" s="14" customFormat="1">
      <c r="A183" s="244"/>
      <c r="B183" s="245"/>
      <c r="C183" s="244"/>
      <c r="D183" s="233" t="s">
        <v>149</v>
      </c>
      <c r="E183" s="246" t="s">
        <v>1</v>
      </c>
      <c r="F183" s="247" t="s">
        <v>1241</v>
      </c>
      <c r="G183" s="244"/>
      <c r="H183" s="246" t="s">
        <v>1</v>
      </c>
      <c r="I183" s="244"/>
      <c r="J183" s="244"/>
      <c r="K183" s="244"/>
      <c r="L183" s="107"/>
      <c r="M183" s="109"/>
      <c r="N183" s="110"/>
      <c r="O183" s="110"/>
      <c r="P183" s="110"/>
      <c r="Q183" s="110"/>
      <c r="R183" s="110"/>
      <c r="S183" s="110"/>
      <c r="T183" s="111"/>
      <c r="AT183" s="108" t="s">
        <v>149</v>
      </c>
      <c r="AU183" s="108" t="s">
        <v>84</v>
      </c>
      <c r="AV183" s="14" t="s">
        <v>82</v>
      </c>
      <c r="AW183" s="14" t="s">
        <v>31</v>
      </c>
      <c r="AX183" s="14" t="s">
        <v>75</v>
      </c>
      <c r="AY183" s="108" t="s">
        <v>143</v>
      </c>
    </row>
    <row r="184" spans="1:65" s="12" customFormat="1">
      <c r="A184" s="231"/>
      <c r="B184" s="232"/>
      <c r="C184" s="231"/>
      <c r="D184" s="233" t="s">
        <v>149</v>
      </c>
      <c r="E184" s="234" t="s">
        <v>1</v>
      </c>
      <c r="F184" s="235" t="s">
        <v>1346</v>
      </c>
      <c r="G184" s="231"/>
      <c r="H184" s="236">
        <v>1.5</v>
      </c>
      <c r="I184" s="231"/>
      <c r="J184" s="231"/>
      <c r="K184" s="231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82</v>
      </c>
      <c r="AY184" s="96" t="s">
        <v>143</v>
      </c>
    </row>
    <row r="185" spans="1:65" s="2" customFormat="1" ht="21.75" customHeight="1">
      <c r="A185" s="148"/>
      <c r="B185" s="149"/>
      <c r="C185" s="225" t="s">
        <v>291</v>
      </c>
      <c r="D185" s="225" t="s">
        <v>144</v>
      </c>
      <c r="E185" s="226" t="s">
        <v>1243</v>
      </c>
      <c r="F185" s="227" t="s">
        <v>1244</v>
      </c>
      <c r="G185" s="228" t="s">
        <v>343</v>
      </c>
      <c r="H185" s="229">
        <v>18.158999999999999</v>
      </c>
      <c r="I185" s="88"/>
      <c r="J185" s="230">
        <f>ROUND(I185*H185,2)</f>
        <v>0</v>
      </c>
      <c r="K185" s="227" t="s">
        <v>250</v>
      </c>
      <c r="L185" s="25"/>
      <c r="M185" s="100" t="s">
        <v>1</v>
      </c>
      <c r="N185" s="101" t="s">
        <v>40</v>
      </c>
      <c r="O185" s="102"/>
      <c r="P185" s="103">
        <f>O185*H185</f>
        <v>0</v>
      </c>
      <c r="Q185" s="103">
        <v>0</v>
      </c>
      <c r="R185" s="103">
        <f>Q185*H185</f>
        <v>0</v>
      </c>
      <c r="S185" s="103">
        <v>0</v>
      </c>
      <c r="T185" s="104">
        <f>S185*H185</f>
        <v>0</v>
      </c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R185" s="93" t="s">
        <v>101</v>
      </c>
      <c r="AT185" s="93" t="s">
        <v>144</v>
      </c>
      <c r="AU185" s="93" t="s">
        <v>84</v>
      </c>
      <c r="AY185" s="18" t="s">
        <v>143</v>
      </c>
      <c r="BE185" s="94">
        <f>IF(N185="základní",J185,0)</f>
        <v>0</v>
      </c>
      <c r="BF185" s="94">
        <f>IF(N185="snížená",J185,0)</f>
        <v>0</v>
      </c>
      <c r="BG185" s="94">
        <f>IF(N185="zákl. přenesená",J185,0)</f>
        <v>0</v>
      </c>
      <c r="BH185" s="94">
        <f>IF(N185="sníž. přenesená",J185,0)</f>
        <v>0</v>
      </c>
      <c r="BI185" s="94">
        <f>IF(N185="nulová",J185,0)</f>
        <v>0</v>
      </c>
      <c r="BJ185" s="18" t="s">
        <v>82</v>
      </c>
      <c r="BK185" s="94">
        <f>ROUND(I185*H185,2)</f>
        <v>0</v>
      </c>
      <c r="BL185" s="18" t="s">
        <v>101</v>
      </c>
      <c r="BM185" s="93" t="s">
        <v>1347</v>
      </c>
    </row>
    <row r="186" spans="1:65" s="2" customFormat="1" ht="6.95" customHeight="1">
      <c r="A186" s="148"/>
      <c r="B186" s="164"/>
      <c r="C186" s="165"/>
      <c r="D186" s="165"/>
      <c r="E186" s="165"/>
      <c r="F186" s="165"/>
      <c r="G186" s="165"/>
      <c r="H186" s="165"/>
      <c r="I186" s="165"/>
      <c r="J186" s="165"/>
      <c r="K186" s="165"/>
      <c r="L186" s="25"/>
      <c r="M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</row>
  </sheetData>
  <sheetProtection algorithmName="SHA-512" hashValue="Zf9tRHISnNq1DlpX3ERuFP5fidNb+eOiIFLKW/TuPnADeH34WFapYLL9BmvoMEwMeWfhtUduScW5ytAcjKO+mw==" saltValue="EHVxu0G7z5JgWDUcwWzhqA==" spinCount="100000" sheet="1" objects="1" scenarios="1" autoFilter="0"/>
  <autoFilter ref="C127:K18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03" workbookViewId="0">
      <selection activeCell="F125" sqref="F125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115</v>
      </c>
    </row>
    <row r="3" spans="1:4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</row>
    <row r="4" spans="1:4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</row>
    <row r="5" spans="1:4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4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4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4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</row>
    <row r="9" spans="1:46" s="2" customFormat="1" ht="16.5" customHeight="1">
      <c r="A9" s="148"/>
      <c r="B9" s="149"/>
      <c r="C9" s="148"/>
      <c r="D9" s="148"/>
      <c r="E9" s="334" t="s">
        <v>1348</v>
      </c>
      <c r="F9" s="333"/>
      <c r="G9" s="333"/>
      <c r="H9" s="333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6.5" customHeight="1">
      <c r="A11" s="148"/>
      <c r="B11" s="149"/>
      <c r="C11" s="148"/>
      <c r="D11" s="148"/>
      <c r="E11" s="292" t="s">
        <v>1349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23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48"/>
      <c r="B20" s="149"/>
      <c r="C20" s="148"/>
      <c r="D20" s="148"/>
      <c r="E20" s="336" t="str">
        <f>'Rekapitulace stavby'!E14</f>
        <v>Vyplň údaj</v>
      </c>
      <c r="F20" s="337"/>
      <c r="G20" s="337"/>
      <c r="H20" s="337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188"/>
      <c r="B29" s="189"/>
      <c r="C29" s="188"/>
      <c r="D29" s="188"/>
      <c r="E29" s="307" t="s">
        <v>1</v>
      </c>
      <c r="F29" s="307"/>
      <c r="G29" s="307"/>
      <c r="H29" s="307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ROUND(J122,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ROUND((SUM(BE122:BE133)),  2)</f>
        <v>0</v>
      </c>
      <c r="G35" s="148"/>
      <c r="H35" s="148"/>
      <c r="I35" s="196">
        <v>0.21</v>
      </c>
      <c r="J35" s="195">
        <f>ROUND(((SUM(BE122:BE133))*I35),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ROUND((SUM(BF122:BF133)),  2)</f>
        <v>0</v>
      </c>
      <c r="G36" s="148"/>
      <c r="H36" s="148"/>
      <c r="I36" s="196">
        <v>0.15</v>
      </c>
      <c r="J36" s="195">
        <f>ROUND(((SUM(BF122:BF133))*I36),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ROUND((SUM(BG122:BG133)),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ROUND((SUM(BH122:BH133)),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ROUND((SUM(BI122:BI133)),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34" t="s">
        <v>1348</v>
      </c>
      <c r="F87" s="333"/>
      <c r="G87" s="333"/>
      <c r="H87" s="333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2" t="str">
        <f>E11</f>
        <v>4.1 - PS 01.1 Akumulace dešťové vody-strojní část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J122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222</v>
      </c>
      <c r="E99" s="212"/>
      <c r="F99" s="212"/>
      <c r="G99" s="212"/>
      <c r="H99" s="212"/>
      <c r="I99" s="212"/>
      <c r="J99" s="213">
        <f>J123</f>
        <v>0</v>
      </c>
      <c r="K99" s="209"/>
      <c r="L99" s="74"/>
    </row>
    <row r="100" spans="1:47" s="13" customFormat="1" ht="19.899999999999999" customHeight="1">
      <c r="A100" s="184"/>
      <c r="B100" s="238"/>
      <c r="C100" s="184"/>
      <c r="D100" s="239" t="s">
        <v>1350</v>
      </c>
      <c r="E100" s="240"/>
      <c r="F100" s="240"/>
      <c r="G100" s="240"/>
      <c r="H100" s="240"/>
      <c r="I100" s="240"/>
      <c r="J100" s="241">
        <f>J124</f>
        <v>0</v>
      </c>
      <c r="K100" s="184"/>
      <c r="L100" s="106"/>
    </row>
    <row r="101" spans="1:47" s="2" customFormat="1" ht="21.75" customHeight="1">
      <c r="A101" s="148"/>
      <c r="B101" s="149"/>
      <c r="C101" s="148"/>
      <c r="D101" s="148"/>
      <c r="E101" s="148"/>
      <c r="F101" s="148"/>
      <c r="G101" s="148"/>
      <c r="H101" s="148"/>
      <c r="I101" s="148"/>
      <c r="J101" s="148"/>
      <c r="K101" s="148"/>
      <c r="L101" s="28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</row>
    <row r="102" spans="1:47" s="2" customFormat="1" ht="6.95" customHeight="1">
      <c r="A102" s="148"/>
      <c r="B102" s="164"/>
      <c r="C102" s="165"/>
      <c r="D102" s="165"/>
      <c r="E102" s="165"/>
      <c r="F102" s="165"/>
      <c r="G102" s="165"/>
      <c r="H102" s="165"/>
      <c r="I102" s="165"/>
      <c r="J102" s="165"/>
      <c r="K102" s="165"/>
      <c r="L102" s="28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</row>
    <row r="106" spans="1:47" s="2" customFormat="1" ht="6.95" customHeight="1">
      <c r="A106" s="148"/>
      <c r="B106" s="166"/>
      <c r="C106" s="167"/>
      <c r="D106" s="167"/>
      <c r="E106" s="167"/>
      <c r="F106" s="167"/>
      <c r="G106" s="167"/>
      <c r="H106" s="167"/>
      <c r="I106" s="167"/>
      <c r="J106" s="167"/>
      <c r="K106" s="167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1:47" s="2" customFormat="1" ht="24.95" customHeight="1">
      <c r="A107" s="148"/>
      <c r="B107" s="149"/>
      <c r="C107" s="142" t="s">
        <v>128</v>
      </c>
      <c r="D107" s="148"/>
      <c r="E107" s="148"/>
      <c r="F107" s="148"/>
      <c r="G107" s="148"/>
      <c r="H107" s="148"/>
      <c r="I107" s="148"/>
      <c r="J107" s="148"/>
      <c r="K107" s="148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47" s="2" customFormat="1" ht="6.95" customHeight="1">
      <c r="A108" s="148"/>
      <c r="B108" s="149"/>
      <c r="C108" s="148"/>
      <c r="D108" s="148"/>
      <c r="E108" s="148"/>
      <c r="F108" s="148"/>
      <c r="G108" s="148"/>
      <c r="H108" s="148"/>
      <c r="I108" s="148"/>
      <c r="J108" s="148"/>
      <c r="K108" s="148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47" s="2" customFormat="1" ht="12" customHeight="1">
      <c r="A109" s="148"/>
      <c r="B109" s="149"/>
      <c r="C109" s="145" t="s">
        <v>16</v>
      </c>
      <c r="D109" s="148"/>
      <c r="E109" s="148"/>
      <c r="F109" s="148"/>
      <c r="G109" s="148"/>
      <c r="H109" s="148"/>
      <c r="I109" s="148"/>
      <c r="J109" s="148"/>
      <c r="K109" s="148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47" s="2" customFormat="1" ht="23.25" customHeight="1">
      <c r="A110" s="148"/>
      <c r="B110" s="149"/>
      <c r="C110" s="148"/>
      <c r="D110" s="148"/>
      <c r="E110" s="334" t="str">
        <f>E7</f>
        <v>Třebíč, Karlovo náměstí, Rekonstrukce vodovodu a kanalizace - Akumulace dešťové vody</v>
      </c>
      <c r="F110" s="335"/>
      <c r="G110" s="335"/>
      <c r="H110" s="335"/>
      <c r="I110" s="148"/>
      <c r="J110" s="148"/>
      <c r="K110" s="148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1" customFormat="1" ht="12" customHeight="1">
      <c r="A111" s="138"/>
      <c r="B111" s="141"/>
      <c r="C111" s="145" t="s">
        <v>120</v>
      </c>
      <c r="D111" s="138"/>
      <c r="E111" s="138"/>
      <c r="F111" s="138"/>
      <c r="G111" s="138"/>
      <c r="H111" s="138"/>
      <c r="I111" s="138"/>
      <c r="J111" s="138"/>
      <c r="K111" s="138"/>
      <c r="L111" s="20"/>
    </row>
    <row r="112" spans="1:47" s="2" customFormat="1" ht="16.5" customHeight="1">
      <c r="A112" s="148"/>
      <c r="B112" s="149"/>
      <c r="C112" s="148"/>
      <c r="D112" s="148"/>
      <c r="E112" s="334" t="s">
        <v>1348</v>
      </c>
      <c r="F112" s="333"/>
      <c r="G112" s="333"/>
      <c r="H112" s="333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" customFormat="1" ht="12" customHeight="1">
      <c r="A113" s="148"/>
      <c r="B113" s="149"/>
      <c r="C113" s="145" t="s">
        <v>183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" customFormat="1" ht="16.5" customHeight="1">
      <c r="A114" s="148"/>
      <c r="B114" s="149"/>
      <c r="C114" s="148"/>
      <c r="D114" s="148"/>
      <c r="E114" s="292" t="str">
        <f>E11</f>
        <v>4.1 - PS 01.1 Akumulace dešťové vody-strojní část</v>
      </c>
      <c r="F114" s="333"/>
      <c r="G114" s="333"/>
      <c r="H114" s="333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" customFormat="1" ht="6.95" customHeight="1">
      <c r="A115" s="148"/>
      <c r="B115" s="149"/>
      <c r="C115" s="148"/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2" customFormat="1" ht="12" customHeight="1">
      <c r="A116" s="148"/>
      <c r="B116" s="149"/>
      <c r="C116" s="145" t="s">
        <v>20</v>
      </c>
      <c r="D116" s="148"/>
      <c r="E116" s="148"/>
      <c r="F116" s="146" t="str">
        <f>F14</f>
        <v>Třebíč</v>
      </c>
      <c r="G116" s="148"/>
      <c r="H116" s="148"/>
      <c r="I116" s="145" t="s">
        <v>22</v>
      </c>
      <c r="J116" s="187" t="str">
        <f>IF(J14="","",J14)</f>
        <v/>
      </c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5" s="2" customFormat="1" ht="6.95" customHeight="1">
      <c r="A117" s="148"/>
      <c r="B117" s="149"/>
      <c r="C117" s="148"/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5" s="2" customFormat="1" ht="15.2" customHeight="1">
      <c r="A118" s="148"/>
      <c r="B118" s="149"/>
      <c r="C118" s="145" t="s">
        <v>23</v>
      </c>
      <c r="D118" s="148"/>
      <c r="E118" s="148"/>
      <c r="F118" s="146" t="str">
        <f>E17</f>
        <v>Vodovody a kanalizace Třebíč</v>
      </c>
      <c r="G118" s="148"/>
      <c r="H118" s="148"/>
      <c r="I118" s="145" t="s">
        <v>29</v>
      </c>
      <c r="J118" s="205" t="str">
        <f>E23</f>
        <v>DUIS s.r.o.</v>
      </c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5" s="2" customFormat="1" ht="15.2" customHeight="1">
      <c r="A119" s="148"/>
      <c r="B119" s="149"/>
      <c r="C119" s="145" t="s">
        <v>27</v>
      </c>
      <c r="D119" s="148"/>
      <c r="E119" s="148"/>
      <c r="F119" s="146" t="str">
        <f>IF(E20="","",E20)</f>
        <v>Vyplň údaj</v>
      </c>
      <c r="G119" s="148"/>
      <c r="H119" s="148"/>
      <c r="I119" s="145" t="s">
        <v>32</v>
      </c>
      <c r="J119" s="205" t="str">
        <f>E26</f>
        <v>Z.Makovská</v>
      </c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5" s="2" customFormat="1" ht="10.35" customHeight="1">
      <c r="A120" s="148"/>
      <c r="B120" s="149"/>
      <c r="C120" s="148"/>
      <c r="D120" s="148"/>
      <c r="E120" s="148"/>
      <c r="F120" s="148"/>
      <c r="G120" s="148"/>
      <c r="H120" s="148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5" s="10" customFormat="1" ht="29.25" customHeight="1">
      <c r="A121" s="214"/>
      <c r="B121" s="215"/>
      <c r="C121" s="216" t="s">
        <v>129</v>
      </c>
      <c r="D121" s="217" t="s">
        <v>60</v>
      </c>
      <c r="E121" s="217" t="s">
        <v>56</v>
      </c>
      <c r="F121" s="217" t="s">
        <v>57</v>
      </c>
      <c r="G121" s="217" t="s">
        <v>130</v>
      </c>
      <c r="H121" s="217" t="s">
        <v>131</v>
      </c>
      <c r="I121" s="217" t="s">
        <v>132</v>
      </c>
      <c r="J121" s="217" t="s">
        <v>124</v>
      </c>
      <c r="K121" s="218" t="s">
        <v>133</v>
      </c>
      <c r="L121" s="76"/>
      <c r="M121" s="38" t="s">
        <v>1</v>
      </c>
      <c r="N121" s="39" t="s">
        <v>39</v>
      </c>
      <c r="O121" s="39" t="s">
        <v>134</v>
      </c>
      <c r="P121" s="39" t="s">
        <v>135</v>
      </c>
      <c r="Q121" s="39" t="s">
        <v>136</v>
      </c>
      <c r="R121" s="39" t="s">
        <v>137</v>
      </c>
      <c r="S121" s="39" t="s">
        <v>138</v>
      </c>
      <c r="T121" s="40" t="s">
        <v>139</v>
      </c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</row>
    <row r="122" spans="1:65" s="2" customFormat="1" ht="22.9" customHeight="1">
      <c r="A122" s="148"/>
      <c r="B122" s="149"/>
      <c r="C122" s="177" t="s">
        <v>140</v>
      </c>
      <c r="D122" s="148"/>
      <c r="E122" s="148"/>
      <c r="F122" s="148"/>
      <c r="G122" s="148"/>
      <c r="H122" s="148"/>
      <c r="I122" s="148"/>
      <c r="J122" s="219">
        <f>BK122</f>
        <v>0</v>
      </c>
      <c r="K122" s="148"/>
      <c r="L122" s="25"/>
      <c r="M122" s="41"/>
      <c r="N122" s="33"/>
      <c r="O122" s="42"/>
      <c r="P122" s="77">
        <f>P123</f>
        <v>0</v>
      </c>
      <c r="Q122" s="42"/>
      <c r="R122" s="77">
        <f>R123</f>
        <v>0</v>
      </c>
      <c r="S122" s="42"/>
      <c r="T122" s="78">
        <f>T123</f>
        <v>0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T122" s="18" t="s">
        <v>74</v>
      </c>
      <c r="AU122" s="18" t="s">
        <v>126</v>
      </c>
      <c r="BK122" s="79">
        <f>BK123</f>
        <v>0</v>
      </c>
    </row>
    <row r="123" spans="1:65" s="11" customFormat="1" ht="25.9" customHeight="1">
      <c r="A123" s="220"/>
      <c r="B123" s="221"/>
      <c r="C123" s="220"/>
      <c r="D123" s="222" t="s">
        <v>74</v>
      </c>
      <c r="E123" s="223" t="s">
        <v>363</v>
      </c>
      <c r="F123" s="223" t="s">
        <v>536</v>
      </c>
      <c r="G123" s="220"/>
      <c r="H123" s="220"/>
      <c r="I123" s="220"/>
      <c r="J123" s="224">
        <f>BK123</f>
        <v>0</v>
      </c>
      <c r="K123" s="220"/>
      <c r="L123" s="80"/>
      <c r="M123" s="82"/>
      <c r="N123" s="83"/>
      <c r="O123" s="83"/>
      <c r="P123" s="84">
        <f>P124</f>
        <v>0</v>
      </c>
      <c r="Q123" s="83"/>
      <c r="R123" s="84">
        <f>R124</f>
        <v>0</v>
      </c>
      <c r="S123" s="83"/>
      <c r="T123" s="85">
        <f>T124</f>
        <v>0</v>
      </c>
      <c r="AR123" s="81" t="s">
        <v>85</v>
      </c>
      <c r="AT123" s="86" t="s">
        <v>74</v>
      </c>
      <c r="AU123" s="86" t="s">
        <v>75</v>
      </c>
      <c r="AY123" s="81" t="s">
        <v>143</v>
      </c>
      <c r="BK123" s="87">
        <f>BK124</f>
        <v>0</v>
      </c>
    </row>
    <row r="124" spans="1:65" s="11" customFormat="1" ht="22.9" customHeight="1">
      <c r="A124" s="220"/>
      <c r="B124" s="221"/>
      <c r="C124" s="220"/>
      <c r="D124" s="222" t="s">
        <v>74</v>
      </c>
      <c r="E124" s="242" t="s">
        <v>1351</v>
      </c>
      <c r="F124" s="242" t="s">
        <v>1352</v>
      </c>
      <c r="G124" s="220"/>
      <c r="H124" s="220"/>
      <c r="I124" s="220"/>
      <c r="J124" s="243">
        <f>BK124</f>
        <v>0</v>
      </c>
      <c r="K124" s="220"/>
      <c r="L124" s="80"/>
      <c r="M124" s="82"/>
      <c r="N124" s="83"/>
      <c r="O124" s="83"/>
      <c r="P124" s="84">
        <f>SUM(P125:P133)</f>
        <v>0</v>
      </c>
      <c r="Q124" s="83"/>
      <c r="R124" s="84">
        <f>SUM(R125:R133)</f>
        <v>0</v>
      </c>
      <c r="S124" s="83"/>
      <c r="T124" s="85">
        <f>SUM(T125:T133)</f>
        <v>0</v>
      </c>
      <c r="AR124" s="81" t="s">
        <v>85</v>
      </c>
      <c r="AT124" s="86" t="s">
        <v>74</v>
      </c>
      <c r="AU124" s="86" t="s">
        <v>82</v>
      </c>
      <c r="AY124" s="81" t="s">
        <v>143</v>
      </c>
      <c r="BK124" s="87">
        <f>SUM(BK125:BK133)</f>
        <v>0</v>
      </c>
    </row>
    <row r="125" spans="1:65" s="2" customFormat="1" ht="21.75" customHeight="1">
      <c r="A125" s="148"/>
      <c r="B125" s="149"/>
      <c r="C125" s="225" t="s">
        <v>82</v>
      </c>
      <c r="D125" s="225" t="s">
        <v>144</v>
      </c>
      <c r="E125" s="226" t="s">
        <v>82</v>
      </c>
      <c r="F125" s="227" t="s">
        <v>1353</v>
      </c>
      <c r="G125" s="228" t="s">
        <v>232</v>
      </c>
      <c r="H125" s="229">
        <v>1</v>
      </c>
      <c r="I125" s="88"/>
      <c r="J125" s="230">
        <f>ROUND(I125*H125,2)</f>
        <v>0</v>
      </c>
      <c r="K125" s="227" t="s">
        <v>1</v>
      </c>
      <c r="L125" s="25"/>
      <c r="M125" s="89" t="s">
        <v>1</v>
      </c>
      <c r="N125" s="90" t="s">
        <v>40</v>
      </c>
      <c r="O125" s="35"/>
      <c r="P125" s="91">
        <f>O125*H125</f>
        <v>0</v>
      </c>
      <c r="Q125" s="91">
        <v>0</v>
      </c>
      <c r="R125" s="91">
        <f>Q125*H125</f>
        <v>0</v>
      </c>
      <c r="S125" s="91">
        <v>0</v>
      </c>
      <c r="T125" s="92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93" t="s">
        <v>543</v>
      </c>
      <c r="AT125" s="93" t="s">
        <v>144</v>
      </c>
      <c r="AU125" s="93" t="s">
        <v>84</v>
      </c>
      <c r="AY125" s="18" t="s">
        <v>143</v>
      </c>
      <c r="BE125" s="94">
        <f>IF(N125="základní",J125,0)</f>
        <v>0</v>
      </c>
      <c r="BF125" s="94">
        <f>IF(N125="snížená",J125,0)</f>
        <v>0</v>
      </c>
      <c r="BG125" s="94">
        <f>IF(N125="zákl. přenesená",J125,0)</f>
        <v>0</v>
      </c>
      <c r="BH125" s="94">
        <f>IF(N125="sníž. přenesená",J125,0)</f>
        <v>0</v>
      </c>
      <c r="BI125" s="94">
        <f>IF(N125="nulová",J125,0)</f>
        <v>0</v>
      </c>
      <c r="BJ125" s="18" t="s">
        <v>82</v>
      </c>
      <c r="BK125" s="94">
        <f>ROUND(I125*H125,2)</f>
        <v>0</v>
      </c>
      <c r="BL125" s="18" t="s">
        <v>543</v>
      </c>
      <c r="BM125" s="93" t="s">
        <v>1354</v>
      </c>
    </row>
    <row r="126" spans="1:65" s="14" customFormat="1">
      <c r="A126" s="244"/>
      <c r="B126" s="245"/>
      <c r="C126" s="244"/>
      <c r="D126" s="233" t="s">
        <v>149</v>
      </c>
      <c r="E126" s="246" t="s">
        <v>1</v>
      </c>
      <c r="F126" s="247" t="s">
        <v>1355</v>
      </c>
      <c r="G126" s="244"/>
      <c r="H126" s="246" t="s">
        <v>1</v>
      </c>
      <c r="I126" s="244"/>
      <c r="J126" s="244"/>
      <c r="K126" s="244"/>
      <c r="L126" s="107"/>
      <c r="M126" s="109"/>
      <c r="N126" s="110"/>
      <c r="O126" s="110"/>
      <c r="P126" s="110"/>
      <c r="Q126" s="110"/>
      <c r="R126" s="110"/>
      <c r="S126" s="110"/>
      <c r="T126" s="111"/>
      <c r="AT126" s="108" t="s">
        <v>149</v>
      </c>
      <c r="AU126" s="108" t="s">
        <v>84</v>
      </c>
      <c r="AV126" s="14" t="s">
        <v>82</v>
      </c>
      <c r="AW126" s="14" t="s">
        <v>31</v>
      </c>
      <c r="AX126" s="14" t="s">
        <v>75</v>
      </c>
      <c r="AY126" s="108" t="s">
        <v>143</v>
      </c>
    </row>
    <row r="127" spans="1:65" s="14" customFormat="1">
      <c r="A127" s="244"/>
      <c r="B127" s="245"/>
      <c r="C127" s="244"/>
      <c r="D127" s="233" t="s">
        <v>149</v>
      </c>
      <c r="E127" s="246" t="s">
        <v>1</v>
      </c>
      <c r="F127" s="247" t="s">
        <v>1356</v>
      </c>
      <c r="G127" s="244"/>
      <c r="H127" s="246" t="s">
        <v>1</v>
      </c>
      <c r="I127" s="244"/>
      <c r="J127" s="244"/>
      <c r="K127" s="244"/>
      <c r="L127" s="107"/>
      <c r="M127" s="109"/>
      <c r="N127" s="110"/>
      <c r="O127" s="110"/>
      <c r="P127" s="110"/>
      <c r="Q127" s="110"/>
      <c r="R127" s="110"/>
      <c r="S127" s="110"/>
      <c r="T127" s="111"/>
      <c r="AT127" s="108" t="s">
        <v>149</v>
      </c>
      <c r="AU127" s="108" t="s">
        <v>84</v>
      </c>
      <c r="AV127" s="14" t="s">
        <v>82</v>
      </c>
      <c r="AW127" s="14" t="s">
        <v>31</v>
      </c>
      <c r="AX127" s="14" t="s">
        <v>75</v>
      </c>
      <c r="AY127" s="108" t="s">
        <v>143</v>
      </c>
    </row>
    <row r="128" spans="1:65" s="14" customFormat="1">
      <c r="A128" s="244"/>
      <c r="B128" s="245"/>
      <c r="C128" s="244"/>
      <c r="D128" s="233" t="s">
        <v>149</v>
      </c>
      <c r="E128" s="246" t="s">
        <v>1</v>
      </c>
      <c r="F128" s="247" t="s">
        <v>1357</v>
      </c>
      <c r="G128" s="244"/>
      <c r="H128" s="246" t="s">
        <v>1</v>
      </c>
      <c r="I128" s="244"/>
      <c r="J128" s="244"/>
      <c r="K128" s="244"/>
      <c r="L128" s="107"/>
      <c r="M128" s="109"/>
      <c r="N128" s="110"/>
      <c r="O128" s="110"/>
      <c r="P128" s="110"/>
      <c r="Q128" s="110"/>
      <c r="R128" s="110"/>
      <c r="S128" s="110"/>
      <c r="T128" s="111"/>
      <c r="AT128" s="108" t="s">
        <v>149</v>
      </c>
      <c r="AU128" s="108" t="s">
        <v>84</v>
      </c>
      <c r="AV128" s="14" t="s">
        <v>82</v>
      </c>
      <c r="AW128" s="14" t="s">
        <v>31</v>
      </c>
      <c r="AX128" s="14" t="s">
        <v>75</v>
      </c>
      <c r="AY128" s="108" t="s">
        <v>143</v>
      </c>
    </row>
    <row r="129" spans="1:51" s="14" customFormat="1" ht="33.75">
      <c r="A129" s="244"/>
      <c r="B129" s="245"/>
      <c r="C129" s="244"/>
      <c r="D129" s="233" t="s">
        <v>149</v>
      </c>
      <c r="E129" s="246" t="s">
        <v>1</v>
      </c>
      <c r="F129" s="247" t="s">
        <v>1358</v>
      </c>
      <c r="G129" s="244"/>
      <c r="H129" s="246" t="s">
        <v>1</v>
      </c>
      <c r="I129" s="244"/>
      <c r="J129" s="244"/>
      <c r="K129" s="244"/>
      <c r="L129" s="107"/>
      <c r="M129" s="109"/>
      <c r="N129" s="110"/>
      <c r="O129" s="110"/>
      <c r="P129" s="110"/>
      <c r="Q129" s="110"/>
      <c r="R129" s="110"/>
      <c r="S129" s="110"/>
      <c r="T129" s="111"/>
      <c r="AT129" s="108" t="s">
        <v>149</v>
      </c>
      <c r="AU129" s="108" t="s">
        <v>84</v>
      </c>
      <c r="AV129" s="14" t="s">
        <v>82</v>
      </c>
      <c r="AW129" s="14" t="s">
        <v>31</v>
      </c>
      <c r="AX129" s="14" t="s">
        <v>75</v>
      </c>
      <c r="AY129" s="108" t="s">
        <v>143</v>
      </c>
    </row>
    <row r="130" spans="1:51" s="14" customFormat="1" ht="33.75">
      <c r="A130" s="244"/>
      <c r="B130" s="245"/>
      <c r="C130" s="244"/>
      <c r="D130" s="233" t="s">
        <v>149</v>
      </c>
      <c r="E130" s="246" t="s">
        <v>1</v>
      </c>
      <c r="F130" s="247" t="s">
        <v>1359</v>
      </c>
      <c r="G130" s="244"/>
      <c r="H130" s="246" t="s">
        <v>1</v>
      </c>
      <c r="I130" s="244"/>
      <c r="J130" s="244"/>
      <c r="K130" s="244"/>
      <c r="L130" s="107"/>
      <c r="M130" s="109"/>
      <c r="N130" s="110"/>
      <c r="O130" s="110"/>
      <c r="P130" s="110"/>
      <c r="Q130" s="110"/>
      <c r="R130" s="110"/>
      <c r="S130" s="110"/>
      <c r="T130" s="111"/>
      <c r="AT130" s="108" t="s">
        <v>149</v>
      </c>
      <c r="AU130" s="108" t="s">
        <v>84</v>
      </c>
      <c r="AV130" s="14" t="s">
        <v>82</v>
      </c>
      <c r="AW130" s="14" t="s">
        <v>31</v>
      </c>
      <c r="AX130" s="14" t="s">
        <v>75</v>
      </c>
      <c r="AY130" s="108" t="s">
        <v>143</v>
      </c>
    </row>
    <row r="131" spans="1:51" s="14" customFormat="1" ht="33.75">
      <c r="A131" s="244"/>
      <c r="B131" s="245"/>
      <c r="C131" s="244"/>
      <c r="D131" s="233" t="s">
        <v>149</v>
      </c>
      <c r="E131" s="246" t="s">
        <v>1</v>
      </c>
      <c r="F131" s="247" t="s">
        <v>1360</v>
      </c>
      <c r="G131" s="244"/>
      <c r="H131" s="246" t="s">
        <v>1</v>
      </c>
      <c r="I131" s="244"/>
      <c r="J131" s="244"/>
      <c r="K131" s="244"/>
      <c r="L131" s="107"/>
      <c r="M131" s="109"/>
      <c r="N131" s="110"/>
      <c r="O131" s="110"/>
      <c r="P131" s="110"/>
      <c r="Q131" s="110"/>
      <c r="R131" s="110"/>
      <c r="S131" s="110"/>
      <c r="T131" s="111"/>
      <c r="AT131" s="108" t="s">
        <v>149</v>
      </c>
      <c r="AU131" s="108" t="s">
        <v>84</v>
      </c>
      <c r="AV131" s="14" t="s">
        <v>82</v>
      </c>
      <c r="AW131" s="14" t="s">
        <v>31</v>
      </c>
      <c r="AX131" s="14" t="s">
        <v>75</v>
      </c>
      <c r="AY131" s="108" t="s">
        <v>143</v>
      </c>
    </row>
    <row r="132" spans="1:51" s="14" customFormat="1">
      <c r="A132" s="244"/>
      <c r="B132" s="245"/>
      <c r="C132" s="244"/>
      <c r="D132" s="233" t="s">
        <v>149</v>
      </c>
      <c r="E132" s="246" t="s">
        <v>1</v>
      </c>
      <c r="F132" s="247" t="s">
        <v>1361</v>
      </c>
      <c r="G132" s="244"/>
      <c r="H132" s="246" t="s">
        <v>1</v>
      </c>
      <c r="I132" s="244"/>
      <c r="J132" s="244"/>
      <c r="K132" s="244"/>
      <c r="L132" s="107"/>
      <c r="M132" s="109"/>
      <c r="N132" s="110"/>
      <c r="O132" s="110"/>
      <c r="P132" s="110"/>
      <c r="Q132" s="110"/>
      <c r="R132" s="110"/>
      <c r="S132" s="110"/>
      <c r="T132" s="111"/>
      <c r="AT132" s="108" t="s">
        <v>149</v>
      </c>
      <c r="AU132" s="108" t="s">
        <v>84</v>
      </c>
      <c r="AV132" s="14" t="s">
        <v>82</v>
      </c>
      <c r="AW132" s="14" t="s">
        <v>31</v>
      </c>
      <c r="AX132" s="14" t="s">
        <v>75</v>
      </c>
      <c r="AY132" s="108" t="s">
        <v>143</v>
      </c>
    </row>
    <row r="133" spans="1:51" s="12" customFormat="1">
      <c r="A133" s="231"/>
      <c r="B133" s="232"/>
      <c r="C133" s="231"/>
      <c r="D133" s="233" t="s">
        <v>149</v>
      </c>
      <c r="E133" s="234" t="s">
        <v>1</v>
      </c>
      <c r="F133" s="235" t="s">
        <v>82</v>
      </c>
      <c r="G133" s="231"/>
      <c r="H133" s="236">
        <v>1</v>
      </c>
      <c r="I133" s="231"/>
      <c r="J133" s="231"/>
      <c r="K133" s="231"/>
      <c r="L133" s="95"/>
      <c r="M133" s="129"/>
      <c r="N133" s="130"/>
      <c r="O133" s="130"/>
      <c r="P133" s="130"/>
      <c r="Q133" s="130"/>
      <c r="R133" s="130"/>
      <c r="S133" s="130"/>
      <c r="T133" s="131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82</v>
      </c>
      <c r="AY133" s="96" t="s">
        <v>143</v>
      </c>
    </row>
    <row r="134" spans="1:51" s="2" customFormat="1" ht="6.95" customHeight="1">
      <c r="A134" s="148"/>
      <c r="B134" s="164"/>
      <c r="C134" s="165"/>
      <c r="D134" s="165"/>
      <c r="E134" s="165"/>
      <c r="F134" s="165"/>
      <c r="G134" s="165"/>
      <c r="H134" s="165"/>
      <c r="I134" s="165"/>
      <c r="J134" s="165"/>
      <c r="K134" s="165"/>
      <c r="L134" s="25"/>
      <c r="M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</sheetData>
  <sheetProtection algorithmName="SHA-512" hashValue="JjQZ1L1nsMqEdkC7oac/uLyTkmAjvNqOo5Z/JFO0insF6Ce9fN6mPUdhUKfX4sYPL6E0wxSAwpEe04Mf2g/CKw==" saltValue="UDqpWIXN7F+ws7goFxZiTw==" spinCount="100000" sheet="1" objects="1" scenarios="1" autoFilter="0"/>
  <autoFilter ref="C121:K133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108" workbookViewId="0">
      <selection activeCell="F138" sqref="F138"/>
    </sheetView>
  </sheetViews>
  <sheetFormatPr defaultRowHeight="11.25"/>
  <cols>
    <col min="1" max="1" width="8.16406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118</v>
      </c>
    </row>
    <row r="3" spans="1:4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</row>
    <row r="4" spans="1:4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</row>
    <row r="5" spans="1:4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4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4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4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</row>
    <row r="9" spans="1:46" s="2" customFormat="1" ht="16.5" customHeight="1">
      <c r="A9" s="148"/>
      <c r="B9" s="149"/>
      <c r="C9" s="148"/>
      <c r="D9" s="148"/>
      <c r="E9" s="334" t="s">
        <v>1348</v>
      </c>
      <c r="F9" s="333"/>
      <c r="G9" s="333"/>
      <c r="H9" s="333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6.5" customHeight="1">
      <c r="A11" s="148"/>
      <c r="B11" s="149"/>
      <c r="C11" s="148"/>
      <c r="D11" s="148"/>
      <c r="E11" s="292" t="s">
        <v>1362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23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48"/>
      <c r="B20" s="149"/>
      <c r="C20" s="148"/>
      <c r="D20" s="148"/>
      <c r="E20" s="336" t="str">
        <f>'Rekapitulace stavby'!E14</f>
        <v>Vyplň údaj</v>
      </c>
      <c r="F20" s="337"/>
      <c r="G20" s="337"/>
      <c r="H20" s="337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188"/>
      <c r="B29" s="189"/>
      <c r="C29" s="188"/>
      <c r="D29" s="188"/>
      <c r="E29" s="307" t="s">
        <v>1</v>
      </c>
      <c r="F29" s="307"/>
      <c r="G29" s="307"/>
      <c r="H29" s="307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ROUND(J126,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ROUND((SUM(BE126:BE172)),  2)</f>
        <v>0</v>
      </c>
      <c r="G35" s="148"/>
      <c r="H35" s="148"/>
      <c r="I35" s="196">
        <v>0.21</v>
      </c>
      <c r="J35" s="195">
        <f>ROUND(((SUM(BE126:BE172))*I35),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ROUND((SUM(BF126:BF172)),  2)</f>
        <v>0</v>
      </c>
      <c r="G36" s="148"/>
      <c r="H36" s="148"/>
      <c r="I36" s="196">
        <v>0.15</v>
      </c>
      <c r="J36" s="195">
        <f>ROUND(((SUM(BF126:BF172))*I36),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ROUND((SUM(BG126:BG172)),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ROUND((SUM(BH126:BH172)),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ROUND((SUM(BI126:BI172)),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34" t="s">
        <v>1348</v>
      </c>
      <c r="F87" s="333"/>
      <c r="G87" s="333"/>
      <c r="H87" s="333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2" t="str">
        <f>E11</f>
        <v>4.2 - PS 01.2 Akumulace dešťové vody-elektrotechnická část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J126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214</v>
      </c>
      <c r="E99" s="212"/>
      <c r="F99" s="212"/>
      <c r="G99" s="212"/>
      <c r="H99" s="212"/>
      <c r="I99" s="212"/>
      <c r="J99" s="213">
        <f>J127</f>
        <v>0</v>
      </c>
      <c r="K99" s="209"/>
      <c r="L99" s="74"/>
    </row>
    <row r="100" spans="1:47" s="9" customFormat="1" ht="24.95" customHeight="1">
      <c r="A100" s="209"/>
      <c r="B100" s="210"/>
      <c r="C100" s="209"/>
      <c r="D100" s="211" t="s">
        <v>885</v>
      </c>
      <c r="E100" s="212"/>
      <c r="F100" s="212"/>
      <c r="G100" s="212"/>
      <c r="H100" s="212"/>
      <c r="I100" s="212"/>
      <c r="J100" s="213">
        <f>J128</f>
        <v>0</v>
      </c>
      <c r="K100" s="209"/>
      <c r="L100" s="74"/>
    </row>
    <row r="101" spans="1:47" s="13" customFormat="1" ht="19.899999999999999" customHeight="1">
      <c r="A101" s="184"/>
      <c r="B101" s="238"/>
      <c r="C101" s="184"/>
      <c r="D101" s="239" t="s">
        <v>1363</v>
      </c>
      <c r="E101" s="240"/>
      <c r="F101" s="240"/>
      <c r="G101" s="240"/>
      <c r="H101" s="240"/>
      <c r="I101" s="240"/>
      <c r="J101" s="241">
        <f>J129</f>
        <v>0</v>
      </c>
      <c r="K101" s="184"/>
      <c r="L101" s="106"/>
    </row>
    <row r="102" spans="1:47" s="9" customFormat="1" ht="24.95" customHeight="1">
      <c r="A102" s="209"/>
      <c r="B102" s="210"/>
      <c r="C102" s="209"/>
      <c r="D102" s="211" t="s">
        <v>222</v>
      </c>
      <c r="E102" s="212"/>
      <c r="F102" s="212"/>
      <c r="G102" s="212"/>
      <c r="H102" s="212"/>
      <c r="I102" s="212"/>
      <c r="J102" s="213">
        <f>J134</f>
        <v>0</v>
      </c>
      <c r="K102" s="209"/>
      <c r="L102" s="74"/>
    </row>
    <row r="103" spans="1:47" s="13" customFormat="1" ht="19.899999999999999" customHeight="1">
      <c r="A103" s="184"/>
      <c r="B103" s="238"/>
      <c r="C103" s="184"/>
      <c r="D103" s="239" t="s">
        <v>1364</v>
      </c>
      <c r="E103" s="240"/>
      <c r="F103" s="240"/>
      <c r="G103" s="240"/>
      <c r="H103" s="240"/>
      <c r="I103" s="240"/>
      <c r="J103" s="241">
        <f>J135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1365</v>
      </c>
      <c r="E104" s="240"/>
      <c r="F104" s="240"/>
      <c r="G104" s="240"/>
      <c r="H104" s="240"/>
      <c r="I104" s="240"/>
      <c r="J104" s="241">
        <f>J166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34" t="str">
        <f>E7</f>
        <v>Třebíč, Karlovo náměstí, Rekonstrukce vodovodu a kanalizace - Akumulace dešťové vody</v>
      </c>
      <c r="F114" s="335"/>
      <c r="G114" s="335"/>
      <c r="H114" s="335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2" customFormat="1" ht="16.5" customHeight="1">
      <c r="A116" s="148"/>
      <c r="B116" s="149"/>
      <c r="C116" s="148"/>
      <c r="D116" s="148"/>
      <c r="E116" s="334" t="s">
        <v>1348</v>
      </c>
      <c r="F116" s="333"/>
      <c r="G116" s="333"/>
      <c r="H116" s="333"/>
      <c r="I116" s="148"/>
      <c r="J116" s="148"/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3" s="2" customFormat="1" ht="12" customHeight="1">
      <c r="A117" s="148"/>
      <c r="B117" s="149"/>
      <c r="C117" s="145" t="s">
        <v>183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3" s="2" customFormat="1" ht="16.5" customHeight="1">
      <c r="A118" s="148"/>
      <c r="B118" s="149"/>
      <c r="C118" s="148"/>
      <c r="D118" s="148"/>
      <c r="E118" s="292" t="str">
        <f>E11</f>
        <v>4.2 - PS 01.2 Akumulace dešťové vody-elektrotechnická část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6.95" customHeight="1">
      <c r="A119" s="148"/>
      <c r="B119" s="149"/>
      <c r="C119" s="148"/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12" customHeight="1">
      <c r="A120" s="148"/>
      <c r="B120" s="149"/>
      <c r="C120" s="145" t="s">
        <v>20</v>
      </c>
      <c r="D120" s="148"/>
      <c r="E120" s="148"/>
      <c r="F120" s="146" t="str">
        <f>F14</f>
        <v>Třebíč</v>
      </c>
      <c r="G120" s="148"/>
      <c r="H120" s="148"/>
      <c r="I120" s="145" t="s">
        <v>22</v>
      </c>
      <c r="J120" s="187" t="str">
        <f>IF(J14="","",J14)</f>
        <v/>
      </c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5.2" customHeight="1">
      <c r="A122" s="148"/>
      <c r="B122" s="149"/>
      <c r="C122" s="145" t="s">
        <v>23</v>
      </c>
      <c r="D122" s="148"/>
      <c r="E122" s="148"/>
      <c r="F122" s="146" t="str">
        <f>E17</f>
        <v>Vodovody a kanalizace Třebíč</v>
      </c>
      <c r="G122" s="148"/>
      <c r="H122" s="148"/>
      <c r="I122" s="145" t="s">
        <v>29</v>
      </c>
      <c r="J122" s="205" t="str">
        <f>E23</f>
        <v>DUIS s.r.o.</v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15.2" customHeight="1">
      <c r="A123" s="148"/>
      <c r="B123" s="149"/>
      <c r="C123" s="145" t="s">
        <v>27</v>
      </c>
      <c r="D123" s="148"/>
      <c r="E123" s="148"/>
      <c r="F123" s="146" t="str">
        <f>IF(E20="","",E20)</f>
        <v>Vyplň údaj</v>
      </c>
      <c r="G123" s="148"/>
      <c r="H123" s="148"/>
      <c r="I123" s="145" t="s">
        <v>32</v>
      </c>
      <c r="J123" s="205" t="str">
        <f>E26</f>
        <v>Z.Makovská</v>
      </c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0.35" customHeight="1">
      <c r="A124" s="148"/>
      <c r="B124" s="149"/>
      <c r="C124" s="148"/>
      <c r="D124" s="148"/>
      <c r="E124" s="148"/>
      <c r="F124" s="148"/>
      <c r="G124" s="148"/>
      <c r="H124" s="148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10" customFormat="1" ht="29.25" customHeight="1">
      <c r="A125" s="214"/>
      <c r="B125" s="215"/>
      <c r="C125" s="216" t="s">
        <v>129</v>
      </c>
      <c r="D125" s="217" t="s">
        <v>60</v>
      </c>
      <c r="E125" s="217" t="s">
        <v>56</v>
      </c>
      <c r="F125" s="217" t="s">
        <v>57</v>
      </c>
      <c r="G125" s="217" t="s">
        <v>130</v>
      </c>
      <c r="H125" s="217" t="s">
        <v>131</v>
      </c>
      <c r="I125" s="217" t="s">
        <v>132</v>
      </c>
      <c r="J125" s="217" t="s">
        <v>124</v>
      </c>
      <c r="K125" s="218" t="s">
        <v>133</v>
      </c>
      <c r="L125" s="76"/>
      <c r="M125" s="38" t="s">
        <v>1</v>
      </c>
      <c r="N125" s="39" t="s">
        <v>39</v>
      </c>
      <c r="O125" s="39" t="s">
        <v>134</v>
      </c>
      <c r="P125" s="39" t="s">
        <v>135</v>
      </c>
      <c r="Q125" s="39" t="s">
        <v>136</v>
      </c>
      <c r="R125" s="39" t="s">
        <v>137</v>
      </c>
      <c r="S125" s="39" t="s">
        <v>138</v>
      </c>
      <c r="T125" s="40" t="s">
        <v>139</v>
      </c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</row>
    <row r="126" spans="1:63" s="2" customFormat="1" ht="22.9" customHeight="1">
      <c r="A126" s="148"/>
      <c r="B126" s="149"/>
      <c r="C126" s="177" t="s">
        <v>140</v>
      </c>
      <c r="D126" s="148"/>
      <c r="E126" s="148"/>
      <c r="F126" s="148"/>
      <c r="G126" s="148"/>
      <c r="H126" s="148"/>
      <c r="I126" s="148"/>
      <c r="J126" s="219">
        <f>BK126</f>
        <v>0</v>
      </c>
      <c r="K126" s="148"/>
      <c r="L126" s="25"/>
      <c r="M126" s="41"/>
      <c r="N126" s="33"/>
      <c r="O126" s="42"/>
      <c r="P126" s="77">
        <f>P127+P128+P134</f>
        <v>0</v>
      </c>
      <c r="Q126" s="42"/>
      <c r="R126" s="77">
        <f>R127+R128+R134</f>
        <v>0.49613000000000007</v>
      </c>
      <c r="S126" s="42"/>
      <c r="T126" s="78">
        <f>T127+T128+T134</f>
        <v>0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T126" s="18" t="s">
        <v>74</v>
      </c>
      <c r="AU126" s="18" t="s">
        <v>126</v>
      </c>
      <c r="BK126" s="79">
        <f>BK127+BK128+BK134</f>
        <v>0</v>
      </c>
    </row>
    <row r="127" spans="1:63" s="11" customFormat="1" ht="25.9" customHeight="1">
      <c r="A127" s="220"/>
      <c r="B127" s="221"/>
      <c r="C127" s="220"/>
      <c r="D127" s="222" t="s">
        <v>74</v>
      </c>
      <c r="E127" s="223" t="s">
        <v>224</v>
      </c>
      <c r="F127" s="223" t="s">
        <v>225</v>
      </c>
      <c r="G127" s="220"/>
      <c r="H127" s="220"/>
      <c r="I127" s="220"/>
      <c r="J127" s="224">
        <f>BK127</f>
        <v>0</v>
      </c>
      <c r="K127" s="220"/>
      <c r="L127" s="80"/>
      <c r="M127" s="82"/>
      <c r="N127" s="83"/>
      <c r="O127" s="83"/>
      <c r="P127" s="84">
        <v>0</v>
      </c>
      <c r="Q127" s="83"/>
      <c r="R127" s="84">
        <v>0</v>
      </c>
      <c r="S127" s="83"/>
      <c r="T127" s="85">
        <v>0</v>
      </c>
      <c r="AR127" s="81" t="s">
        <v>82</v>
      </c>
      <c r="AT127" s="86" t="s">
        <v>74</v>
      </c>
      <c r="AU127" s="86" t="s">
        <v>75</v>
      </c>
      <c r="AY127" s="81" t="s">
        <v>143</v>
      </c>
      <c r="BK127" s="87">
        <v>0</v>
      </c>
    </row>
    <row r="128" spans="1:63" s="11" customFormat="1" ht="25.9" customHeight="1">
      <c r="A128" s="220"/>
      <c r="B128" s="221"/>
      <c r="C128" s="220"/>
      <c r="D128" s="222" t="s">
        <v>74</v>
      </c>
      <c r="E128" s="223" t="s">
        <v>1054</v>
      </c>
      <c r="F128" s="223" t="s">
        <v>1055</v>
      </c>
      <c r="G128" s="220"/>
      <c r="H128" s="220"/>
      <c r="I128" s="220"/>
      <c r="J128" s="224">
        <f>BK128</f>
        <v>0</v>
      </c>
      <c r="K128" s="220"/>
      <c r="L128" s="80"/>
      <c r="M128" s="82"/>
      <c r="N128" s="83"/>
      <c r="O128" s="83"/>
      <c r="P128" s="84">
        <f>P129</f>
        <v>0</v>
      </c>
      <c r="Q128" s="83"/>
      <c r="R128" s="84">
        <f>R129</f>
        <v>3.0999999999999999E-3</v>
      </c>
      <c r="S128" s="83"/>
      <c r="T128" s="85">
        <f>T129</f>
        <v>0</v>
      </c>
      <c r="AR128" s="81" t="s">
        <v>84</v>
      </c>
      <c r="AT128" s="86" t="s">
        <v>74</v>
      </c>
      <c r="AU128" s="86" t="s">
        <v>75</v>
      </c>
      <c r="AY128" s="81" t="s">
        <v>143</v>
      </c>
      <c r="BK128" s="87">
        <f>BK129</f>
        <v>0</v>
      </c>
    </row>
    <row r="129" spans="1:65" s="11" customFormat="1" ht="22.9" customHeight="1">
      <c r="A129" s="220"/>
      <c r="B129" s="221"/>
      <c r="C129" s="220"/>
      <c r="D129" s="222" t="s">
        <v>74</v>
      </c>
      <c r="E129" s="242" t="s">
        <v>1366</v>
      </c>
      <c r="F129" s="242" t="s">
        <v>1367</v>
      </c>
      <c r="G129" s="220"/>
      <c r="H129" s="220"/>
      <c r="I129" s="220"/>
      <c r="J129" s="243">
        <f>BK129</f>
        <v>0</v>
      </c>
      <c r="K129" s="220"/>
      <c r="L129" s="80"/>
      <c r="M129" s="82"/>
      <c r="N129" s="83"/>
      <c r="O129" s="83"/>
      <c r="P129" s="84">
        <f>SUM(P130:P133)</f>
        <v>0</v>
      </c>
      <c r="Q129" s="83"/>
      <c r="R129" s="84">
        <f>SUM(R130:R133)</f>
        <v>3.0999999999999999E-3</v>
      </c>
      <c r="S129" s="83"/>
      <c r="T129" s="85">
        <f>SUM(T130:T133)</f>
        <v>0</v>
      </c>
      <c r="AR129" s="81" t="s">
        <v>84</v>
      </c>
      <c r="AT129" s="86" t="s">
        <v>74</v>
      </c>
      <c r="AU129" s="86" t="s">
        <v>82</v>
      </c>
      <c r="AY129" s="81" t="s">
        <v>143</v>
      </c>
      <c r="BK129" s="87">
        <f>SUM(BK130:BK133)</f>
        <v>0</v>
      </c>
    </row>
    <row r="130" spans="1:65" s="2" customFormat="1" ht="16.5" customHeight="1">
      <c r="A130" s="148"/>
      <c r="B130" s="149"/>
      <c r="C130" s="225" t="s">
        <v>82</v>
      </c>
      <c r="D130" s="225" t="s">
        <v>144</v>
      </c>
      <c r="E130" s="226" t="s">
        <v>1368</v>
      </c>
      <c r="F130" s="227" t="s">
        <v>1369</v>
      </c>
      <c r="G130" s="228" t="s">
        <v>232</v>
      </c>
      <c r="H130" s="229">
        <v>1</v>
      </c>
      <c r="I130" s="88"/>
      <c r="J130" s="230">
        <f>ROUND(I130*H130,2)</f>
        <v>0</v>
      </c>
      <c r="K130" s="227" t="s">
        <v>250</v>
      </c>
      <c r="L130" s="25"/>
      <c r="M130" s="89" t="s">
        <v>1</v>
      </c>
      <c r="N130" s="90" t="s">
        <v>40</v>
      </c>
      <c r="O130" s="35"/>
      <c r="P130" s="91">
        <f>O130*H130</f>
        <v>0</v>
      </c>
      <c r="Q130" s="91">
        <v>0</v>
      </c>
      <c r="R130" s="91">
        <f>Q130*H130</f>
        <v>0</v>
      </c>
      <c r="S130" s="91">
        <v>0</v>
      </c>
      <c r="T130" s="92">
        <f>S130*H130</f>
        <v>0</v>
      </c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R130" s="93" t="s">
        <v>291</v>
      </c>
      <c r="AT130" s="93" t="s">
        <v>144</v>
      </c>
      <c r="AU130" s="93" t="s">
        <v>84</v>
      </c>
      <c r="AY130" s="18" t="s">
        <v>143</v>
      </c>
      <c r="BE130" s="94">
        <f>IF(N130="základní",J130,0)</f>
        <v>0</v>
      </c>
      <c r="BF130" s="94">
        <f>IF(N130="snížená",J130,0)</f>
        <v>0</v>
      </c>
      <c r="BG130" s="94">
        <f>IF(N130="zákl. přenesená",J130,0)</f>
        <v>0</v>
      </c>
      <c r="BH130" s="94">
        <f>IF(N130="sníž. přenesená",J130,0)</f>
        <v>0</v>
      </c>
      <c r="BI130" s="94">
        <f>IF(N130="nulová",J130,0)</f>
        <v>0</v>
      </c>
      <c r="BJ130" s="18" t="s">
        <v>82</v>
      </c>
      <c r="BK130" s="94">
        <f>ROUND(I130*H130,2)</f>
        <v>0</v>
      </c>
      <c r="BL130" s="18" t="s">
        <v>291</v>
      </c>
      <c r="BM130" s="93" t="s">
        <v>1370</v>
      </c>
    </row>
    <row r="131" spans="1:65" s="2" customFormat="1" ht="21.75" customHeight="1">
      <c r="A131" s="148"/>
      <c r="B131" s="149"/>
      <c r="C131" s="258" t="s">
        <v>84</v>
      </c>
      <c r="D131" s="258" t="s">
        <v>363</v>
      </c>
      <c r="E131" s="259" t="s">
        <v>1371</v>
      </c>
      <c r="F131" s="260" t="s">
        <v>1372</v>
      </c>
      <c r="G131" s="261" t="s">
        <v>232</v>
      </c>
      <c r="H131" s="262">
        <v>1</v>
      </c>
      <c r="I131" s="122"/>
      <c r="J131" s="263">
        <f>ROUND(I131*H131,2)</f>
        <v>0</v>
      </c>
      <c r="K131" s="260" t="s">
        <v>1</v>
      </c>
      <c r="L131" s="123"/>
      <c r="M131" s="124" t="s">
        <v>1</v>
      </c>
      <c r="N131" s="125" t="s">
        <v>40</v>
      </c>
      <c r="O131" s="35"/>
      <c r="P131" s="91">
        <f>O131*H131</f>
        <v>0</v>
      </c>
      <c r="Q131" s="91">
        <v>2.9999999999999997E-4</v>
      </c>
      <c r="R131" s="91">
        <f>Q131*H131</f>
        <v>2.9999999999999997E-4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399</v>
      </c>
      <c r="AT131" s="93" t="s">
        <v>363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291</v>
      </c>
      <c r="BM131" s="93" t="s">
        <v>1373</v>
      </c>
    </row>
    <row r="132" spans="1:65" s="2" customFormat="1" ht="21.75" customHeight="1">
      <c r="A132" s="148"/>
      <c r="B132" s="149"/>
      <c r="C132" s="225" t="s">
        <v>85</v>
      </c>
      <c r="D132" s="225" t="s">
        <v>144</v>
      </c>
      <c r="E132" s="226" t="s">
        <v>1374</v>
      </c>
      <c r="F132" s="227" t="s">
        <v>1375</v>
      </c>
      <c r="G132" s="228" t="s">
        <v>232</v>
      </c>
      <c r="H132" s="229">
        <v>1</v>
      </c>
      <c r="I132" s="88"/>
      <c r="J132" s="230">
        <f>ROUND(I132*H132,2)</f>
        <v>0</v>
      </c>
      <c r="K132" s="227" t="s">
        <v>250</v>
      </c>
      <c r="L132" s="25"/>
      <c r="M132" s="89" t="s">
        <v>1</v>
      </c>
      <c r="N132" s="90" t="s">
        <v>40</v>
      </c>
      <c r="O132" s="35"/>
      <c r="P132" s="91">
        <f>O132*H132</f>
        <v>0</v>
      </c>
      <c r="Q132" s="91">
        <v>0</v>
      </c>
      <c r="R132" s="91">
        <f>Q132*H132</f>
        <v>0</v>
      </c>
      <c r="S132" s="91">
        <v>0</v>
      </c>
      <c r="T132" s="92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93" t="s">
        <v>291</v>
      </c>
      <c r="AT132" s="93" t="s">
        <v>144</v>
      </c>
      <c r="AU132" s="93" t="s">
        <v>84</v>
      </c>
      <c r="AY132" s="18" t="s">
        <v>143</v>
      </c>
      <c r="BE132" s="94">
        <f>IF(N132="základní",J132,0)</f>
        <v>0</v>
      </c>
      <c r="BF132" s="94">
        <f>IF(N132="snížená",J132,0)</f>
        <v>0</v>
      </c>
      <c r="BG132" s="94">
        <f>IF(N132="zákl. přenesená",J132,0)</f>
        <v>0</v>
      </c>
      <c r="BH132" s="94">
        <f>IF(N132="sníž. přenesená",J132,0)</f>
        <v>0</v>
      </c>
      <c r="BI132" s="94">
        <f>IF(N132="nulová",J132,0)</f>
        <v>0</v>
      </c>
      <c r="BJ132" s="18" t="s">
        <v>82</v>
      </c>
      <c r="BK132" s="94">
        <f>ROUND(I132*H132,2)</f>
        <v>0</v>
      </c>
      <c r="BL132" s="18" t="s">
        <v>291</v>
      </c>
      <c r="BM132" s="93" t="s">
        <v>1376</v>
      </c>
    </row>
    <row r="133" spans="1:65" s="2" customFormat="1" ht="33" customHeight="1">
      <c r="A133" s="148"/>
      <c r="B133" s="149"/>
      <c r="C133" s="258" t="s">
        <v>101</v>
      </c>
      <c r="D133" s="258" t="s">
        <v>363</v>
      </c>
      <c r="E133" s="259" t="s">
        <v>1377</v>
      </c>
      <c r="F133" s="260" t="s">
        <v>1378</v>
      </c>
      <c r="G133" s="261" t="s">
        <v>232</v>
      </c>
      <c r="H133" s="262">
        <v>1</v>
      </c>
      <c r="I133" s="122"/>
      <c r="J133" s="263">
        <f>ROUND(I133*H133,2)</f>
        <v>0</v>
      </c>
      <c r="K133" s="260" t="s">
        <v>1</v>
      </c>
      <c r="L133" s="123"/>
      <c r="M133" s="124" t="s">
        <v>1</v>
      </c>
      <c r="N133" s="125" t="s">
        <v>40</v>
      </c>
      <c r="O133" s="35"/>
      <c r="P133" s="91">
        <f>O133*H133</f>
        <v>0</v>
      </c>
      <c r="Q133" s="91">
        <v>2.8E-3</v>
      </c>
      <c r="R133" s="91">
        <f>Q133*H133</f>
        <v>2.8E-3</v>
      </c>
      <c r="S133" s="91">
        <v>0</v>
      </c>
      <c r="T133" s="92">
        <f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93" t="s">
        <v>399</v>
      </c>
      <c r="AT133" s="93" t="s">
        <v>363</v>
      </c>
      <c r="AU133" s="93" t="s">
        <v>84</v>
      </c>
      <c r="AY133" s="18" t="s">
        <v>143</v>
      </c>
      <c r="BE133" s="94">
        <f>IF(N133="základní",J133,0)</f>
        <v>0</v>
      </c>
      <c r="BF133" s="94">
        <f>IF(N133="snížená",J133,0)</f>
        <v>0</v>
      </c>
      <c r="BG133" s="94">
        <f>IF(N133="zákl. přenesená",J133,0)</f>
        <v>0</v>
      </c>
      <c r="BH133" s="94">
        <f>IF(N133="sníž. přenesená",J133,0)</f>
        <v>0</v>
      </c>
      <c r="BI133" s="94">
        <f>IF(N133="nulová",J133,0)</f>
        <v>0</v>
      </c>
      <c r="BJ133" s="18" t="s">
        <v>82</v>
      </c>
      <c r="BK133" s="94">
        <f>ROUND(I133*H133,2)</f>
        <v>0</v>
      </c>
      <c r="BL133" s="18" t="s">
        <v>291</v>
      </c>
      <c r="BM133" s="93" t="s">
        <v>1379</v>
      </c>
    </row>
    <row r="134" spans="1:65" s="11" customFormat="1" ht="25.9" customHeight="1">
      <c r="A134" s="220"/>
      <c r="B134" s="221"/>
      <c r="C134" s="220"/>
      <c r="D134" s="222" t="s">
        <v>74</v>
      </c>
      <c r="E134" s="223" t="s">
        <v>363</v>
      </c>
      <c r="F134" s="223" t="s">
        <v>536</v>
      </c>
      <c r="G134" s="220"/>
      <c r="H134" s="220"/>
      <c r="I134" s="220"/>
      <c r="J134" s="224">
        <f>BK134</f>
        <v>0</v>
      </c>
      <c r="K134" s="220"/>
      <c r="L134" s="80"/>
      <c r="M134" s="82"/>
      <c r="N134" s="83"/>
      <c r="O134" s="83"/>
      <c r="P134" s="84">
        <f>P135+P166</f>
        <v>0</v>
      </c>
      <c r="Q134" s="83"/>
      <c r="R134" s="84">
        <f>R135+R166</f>
        <v>0.49303000000000008</v>
      </c>
      <c r="S134" s="83"/>
      <c r="T134" s="85">
        <f>T135+T166</f>
        <v>0</v>
      </c>
      <c r="AR134" s="81" t="s">
        <v>85</v>
      </c>
      <c r="AT134" s="86" t="s">
        <v>74</v>
      </c>
      <c r="AU134" s="86" t="s">
        <v>75</v>
      </c>
      <c r="AY134" s="81" t="s">
        <v>143</v>
      </c>
      <c r="BK134" s="87">
        <f>BK135+BK166</f>
        <v>0</v>
      </c>
    </row>
    <row r="135" spans="1:65" s="11" customFormat="1" ht="22.9" customHeight="1">
      <c r="A135" s="220"/>
      <c r="B135" s="221"/>
      <c r="C135" s="220"/>
      <c r="D135" s="222" t="s">
        <v>74</v>
      </c>
      <c r="E135" s="242" t="s">
        <v>1380</v>
      </c>
      <c r="F135" s="242" t="s">
        <v>1381</v>
      </c>
      <c r="G135" s="220"/>
      <c r="H135" s="220"/>
      <c r="I135" s="220"/>
      <c r="J135" s="243">
        <f>BK135</f>
        <v>0</v>
      </c>
      <c r="K135" s="220"/>
      <c r="L135" s="80"/>
      <c r="M135" s="82"/>
      <c r="N135" s="83"/>
      <c r="O135" s="83"/>
      <c r="P135" s="84">
        <f>SUM(P136:P165)</f>
        <v>0</v>
      </c>
      <c r="Q135" s="83"/>
      <c r="R135" s="84">
        <f>SUM(R136:R165)</f>
        <v>0.37063000000000007</v>
      </c>
      <c r="S135" s="83"/>
      <c r="T135" s="85">
        <f>SUM(T136:T165)</f>
        <v>0</v>
      </c>
      <c r="AR135" s="81" t="s">
        <v>85</v>
      </c>
      <c r="AT135" s="86" t="s">
        <v>74</v>
      </c>
      <c r="AU135" s="86" t="s">
        <v>82</v>
      </c>
      <c r="AY135" s="81" t="s">
        <v>143</v>
      </c>
      <c r="BK135" s="87">
        <f>SUM(BK136:BK165)</f>
        <v>0</v>
      </c>
    </row>
    <row r="136" spans="1:65" s="2" customFormat="1" ht="21.75" customHeight="1">
      <c r="A136" s="148"/>
      <c r="B136" s="149"/>
      <c r="C136" s="225" t="s">
        <v>104</v>
      </c>
      <c r="D136" s="225" t="s">
        <v>144</v>
      </c>
      <c r="E136" s="226" t="s">
        <v>1382</v>
      </c>
      <c r="F136" s="227" t="s">
        <v>1383</v>
      </c>
      <c r="G136" s="228" t="s">
        <v>232</v>
      </c>
      <c r="H136" s="229">
        <v>34</v>
      </c>
      <c r="I136" s="88"/>
      <c r="J136" s="230">
        <f>ROUND(I136*H136,2)</f>
        <v>0</v>
      </c>
      <c r="K136" s="227" t="s">
        <v>250</v>
      </c>
      <c r="L136" s="25"/>
      <c r="M136" s="89" t="s">
        <v>1</v>
      </c>
      <c r="N136" s="90" t="s">
        <v>40</v>
      </c>
      <c r="O136" s="35"/>
      <c r="P136" s="91">
        <f>O136*H136</f>
        <v>0</v>
      </c>
      <c r="Q136" s="91">
        <v>0</v>
      </c>
      <c r="R136" s="91">
        <f>Q136*H136</f>
        <v>0</v>
      </c>
      <c r="S136" s="91">
        <v>0</v>
      </c>
      <c r="T136" s="92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93" t="s">
        <v>543</v>
      </c>
      <c r="AT136" s="93" t="s">
        <v>144</v>
      </c>
      <c r="AU136" s="93" t="s">
        <v>84</v>
      </c>
      <c r="AY136" s="18" t="s">
        <v>143</v>
      </c>
      <c r="BE136" s="94">
        <f>IF(N136="základní",J136,0)</f>
        <v>0</v>
      </c>
      <c r="BF136" s="94">
        <f>IF(N136="snížená",J136,0)</f>
        <v>0</v>
      </c>
      <c r="BG136" s="94">
        <f>IF(N136="zákl. přenesená",J136,0)</f>
        <v>0</v>
      </c>
      <c r="BH136" s="94">
        <f>IF(N136="sníž. přenesená",J136,0)</f>
        <v>0</v>
      </c>
      <c r="BI136" s="94">
        <f>IF(N136="nulová",J136,0)</f>
        <v>0</v>
      </c>
      <c r="BJ136" s="18" t="s">
        <v>82</v>
      </c>
      <c r="BK136" s="94">
        <f>ROUND(I136*H136,2)</f>
        <v>0</v>
      </c>
      <c r="BL136" s="18" t="s">
        <v>543</v>
      </c>
      <c r="BM136" s="93" t="s">
        <v>1384</v>
      </c>
    </row>
    <row r="137" spans="1:65" s="12" customFormat="1">
      <c r="A137" s="231"/>
      <c r="B137" s="232"/>
      <c r="C137" s="231"/>
      <c r="D137" s="233" t="s">
        <v>149</v>
      </c>
      <c r="E137" s="234" t="s">
        <v>1</v>
      </c>
      <c r="F137" s="235" t="s">
        <v>1385</v>
      </c>
      <c r="G137" s="231"/>
      <c r="H137" s="236">
        <v>34</v>
      </c>
      <c r="I137" s="231"/>
      <c r="J137" s="231"/>
      <c r="K137" s="231"/>
      <c r="L137" s="95"/>
      <c r="M137" s="97"/>
      <c r="N137" s="98"/>
      <c r="O137" s="98"/>
      <c r="P137" s="98"/>
      <c r="Q137" s="98"/>
      <c r="R137" s="98"/>
      <c r="S137" s="98"/>
      <c r="T137" s="99"/>
      <c r="AT137" s="96" t="s">
        <v>149</v>
      </c>
      <c r="AU137" s="96" t="s">
        <v>84</v>
      </c>
      <c r="AV137" s="12" t="s">
        <v>84</v>
      </c>
      <c r="AW137" s="12" t="s">
        <v>31</v>
      </c>
      <c r="AX137" s="12" t="s">
        <v>82</v>
      </c>
      <c r="AY137" s="96" t="s">
        <v>143</v>
      </c>
    </row>
    <row r="138" spans="1:65" s="2" customFormat="1" ht="16.5" customHeight="1">
      <c r="A138" s="148"/>
      <c r="B138" s="149"/>
      <c r="C138" s="225" t="s">
        <v>156</v>
      </c>
      <c r="D138" s="225" t="s">
        <v>144</v>
      </c>
      <c r="E138" s="226" t="s">
        <v>1386</v>
      </c>
      <c r="F138" s="227" t="s">
        <v>1387</v>
      </c>
      <c r="G138" s="228" t="s">
        <v>232</v>
      </c>
      <c r="H138" s="229">
        <v>2</v>
      </c>
      <c r="I138" s="88"/>
      <c r="J138" s="230">
        <f t="shared" ref="J138:J153" si="0">ROUND(I138*H138,2)</f>
        <v>0</v>
      </c>
      <c r="K138" s="227" t="s">
        <v>250</v>
      </c>
      <c r="L138" s="25"/>
      <c r="M138" s="89" t="s">
        <v>1</v>
      </c>
      <c r="N138" s="90" t="s">
        <v>40</v>
      </c>
      <c r="O138" s="35"/>
      <c r="P138" s="91">
        <f t="shared" ref="P138:P153" si="1">O138*H138</f>
        <v>0</v>
      </c>
      <c r="Q138" s="91">
        <v>0</v>
      </c>
      <c r="R138" s="91">
        <f t="shared" ref="R138:R153" si="2">Q138*H138</f>
        <v>0</v>
      </c>
      <c r="S138" s="91">
        <v>0</v>
      </c>
      <c r="T138" s="92">
        <f t="shared" ref="T138:T153" si="3"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543</v>
      </c>
      <c r="AT138" s="93" t="s">
        <v>144</v>
      </c>
      <c r="AU138" s="93" t="s">
        <v>84</v>
      </c>
      <c r="AY138" s="18" t="s">
        <v>143</v>
      </c>
      <c r="BE138" s="94">
        <f t="shared" ref="BE138:BE153" si="4">IF(N138="základní",J138,0)</f>
        <v>0</v>
      </c>
      <c r="BF138" s="94">
        <f t="shared" ref="BF138:BF153" si="5">IF(N138="snížená",J138,0)</f>
        <v>0</v>
      </c>
      <c r="BG138" s="94">
        <f t="shared" ref="BG138:BG153" si="6">IF(N138="zákl. přenesená",J138,0)</f>
        <v>0</v>
      </c>
      <c r="BH138" s="94">
        <f t="shared" ref="BH138:BH153" si="7">IF(N138="sníž. přenesená",J138,0)</f>
        <v>0</v>
      </c>
      <c r="BI138" s="94">
        <f t="shared" ref="BI138:BI153" si="8">IF(N138="nulová",J138,0)</f>
        <v>0</v>
      </c>
      <c r="BJ138" s="18" t="s">
        <v>82</v>
      </c>
      <c r="BK138" s="94">
        <f t="shared" ref="BK138:BK153" si="9">ROUND(I138*H138,2)</f>
        <v>0</v>
      </c>
      <c r="BL138" s="18" t="s">
        <v>543</v>
      </c>
      <c r="BM138" s="93" t="s">
        <v>1388</v>
      </c>
    </row>
    <row r="139" spans="1:65" s="2" customFormat="1" ht="16.5" customHeight="1">
      <c r="A139" s="148"/>
      <c r="B139" s="149"/>
      <c r="C139" s="258" t="s">
        <v>159</v>
      </c>
      <c r="D139" s="258" t="s">
        <v>363</v>
      </c>
      <c r="E139" s="259" t="s">
        <v>1389</v>
      </c>
      <c r="F139" s="260" t="s">
        <v>1390</v>
      </c>
      <c r="G139" s="261" t="s">
        <v>232</v>
      </c>
      <c r="H139" s="262">
        <v>1</v>
      </c>
      <c r="I139" s="122"/>
      <c r="J139" s="263">
        <f t="shared" si="0"/>
        <v>0</v>
      </c>
      <c r="K139" s="260" t="s">
        <v>250</v>
      </c>
      <c r="L139" s="123"/>
      <c r="M139" s="124" t="s">
        <v>1</v>
      </c>
      <c r="N139" s="125" t="s">
        <v>40</v>
      </c>
      <c r="O139" s="35"/>
      <c r="P139" s="91">
        <f t="shared" si="1"/>
        <v>0</v>
      </c>
      <c r="Q139" s="91">
        <v>4.0000000000000002E-4</v>
      </c>
      <c r="R139" s="91">
        <f t="shared" si="2"/>
        <v>4.0000000000000002E-4</v>
      </c>
      <c r="S139" s="91">
        <v>0</v>
      </c>
      <c r="T139" s="92">
        <f t="shared" si="3"/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1200</v>
      </c>
      <c r="AT139" s="93" t="s">
        <v>363</v>
      </c>
      <c r="AU139" s="93" t="s">
        <v>84</v>
      </c>
      <c r="AY139" s="18" t="s">
        <v>143</v>
      </c>
      <c r="BE139" s="94">
        <f t="shared" si="4"/>
        <v>0</v>
      </c>
      <c r="BF139" s="94">
        <f t="shared" si="5"/>
        <v>0</v>
      </c>
      <c r="BG139" s="94">
        <f t="shared" si="6"/>
        <v>0</v>
      </c>
      <c r="BH139" s="94">
        <f t="shared" si="7"/>
        <v>0</v>
      </c>
      <c r="BI139" s="94">
        <f t="shared" si="8"/>
        <v>0</v>
      </c>
      <c r="BJ139" s="18" t="s">
        <v>82</v>
      </c>
      <c r="BK139" s="94">
        <f t="shared" si="9"/>
        <v>0</v>
      </c>
      <c r="BL139" s="18" t="s">
        <v>1200</v>
      </c>
      <c r="BM139" s="93" t="s">
        <v>1391</v>
      </c>
    </row>
    <row r="140" spans="1:65" s="2" customFormat="1" ht="33" customHeight="1">
      <c r="A140" s="148"/>
      <c r="B140" s="149"/>
      <c r="C140" s="258" t="s">
        <v>162</v>
      </c>
      <c r="D140" s="258" t="s">
        <v>363</v>
      </c>
      <c r="E140" s="259" t="s">
        <v>1392</v>
      </c>
      <c r="F140" s="260" t="s">
        <v>1393</v>
      </c>
      <c r="G140" s="261" t="s">
        <v>232</v>
      </c>
      <c r="H140" s="262">
        <v>1</v>
      </c>
      <c r="I140" s="122"/>
      <c r="J140" s="263">
        <f t="shared" si="0"/>
        <v>0</v>
      </c>
      <c r="K140" s="260" t="s">
        <v>1</v>
      </c>
      <c r="L140" s="123"/>
      <c r="M140" s="124" t="s">
        <v>1</v>
      </c>
      <c r="N140" s="125" t="s">
        <v>40</v>
      </c>
      <c r="O140" s="35"/>
      <c r="P140" s="91">
        <f t="shared" si="1"/>
        <v>0</v>
      </c>
      <c r="Q140" s="91">
        <v>1E-3</v>
      </c>
      <c r="R140" s="91">
        <f t="shared" si="2"/>
        <v>1E-3</v>
      </c>
      <c r="S140" s="91">
        <v>0</v>
      </c>
      <c r="T140" s="92">
        <f t="shared" si="3"/>
        <v>0</v>
      </c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R140" s="93" t="s">
        <v>1200</v>
      </c>
      <c r="AT140" s="93" t="s">
        <v>363</v>
      </c>
      <c r="AU140" s="93" t="s">
        <v>84</v>
      </c>
      <c r="AY140" s="18" t="s">
        <v>143</v>
      </c>
      <c r="BE140" s="94">
        <f t="shared" si="4"/>
        <v>0</v>
      </c>
      <c r="BF140" s="94">
        <f t="shared" si="5"/>
        <v>0</v>
      </c>
      <c r="BG140" s="94">
        <f t="shared" si="6"/>
        <v>0</v>
      </c>
      <c r="BH140" s="94">
        <f t="shared" si="7"/>
        <v>0</v>
      </c>
      <c r="BI140" s="94">
        <f t="shared" si="8"/>
        <v>0</v>
      </c>
      <c r="BJ140" s="18" t="s">
        <v>82</v>
      </c>
      <c r="BK140" s="94">
        <f t="shared" si="9"/>
        <v>0</v>
      </c>
      <c r="BL140" s="18" t="s">
        <v>1200</v>
      </c>
      <c r="BM140" s="93" t="s">
        <v>1394</v>
      </c>
    </row>
    <row r="141" spans="1:65" s="2" customFormat="1" ht="21.75" customHeight="1">
      <c r="A141" s="148"/>
      <c r="B141" s="149"/>
      <c r="C141" s="225" t="s">
        <v>165</v>
      </c>
      <c r="D141" s="225" t="s">
        <v>144</v>
      </c>
      <c r="E141" s="226" t="s">
        <v>1395</v>
      </c>
      <c r="F141" s="227" t="s">
        <v>1396</v>
      </c>
      <c r="G141" s="228" t="s">
        <v>268</v>
      </c>
      <c r="H141" s="229">
        <v>190</v>
      </c>
      <c r="I141" s="88"/>
      <c r="J141" s="230">
        <f t="shared" si="0"/>
        <v>0</v>
      </c>
      <c r="K141" s="227" t="s">
        <v>250</v>
      </c>
      <c r="L141" s="25"/>
      <c r="M141" s="89" t="s">
        <v>1</v>
      </c>
      <c r="N141" s="90" t="s">
        <v>40</v>
      </c>
      <c r="O141" s="35"/>
      <c r="P141" s="91">
        <f t="shared" si="1"/>
        <v>0</v>
      </c>
      <c r="Q141" s="91">
        <v>0</v>
      </c>
      <c r="R141" s="91">
        <f t="shared" si="2"/>
        <v>0</v>
      </c>
      <c r="S141" s="91">
        <v>0</v>
      </c>
      <c r="T141" s="92">
        <f t="shared" si="3"/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543</v>
      </c>
      <c r="AT141" s="93" t="s">
        <v>144</v>
      </c>
      <c r="AU141" s="93" t="s">
        <v>84</v>
      </c>
      <c r="AY141" s="18" t="s">
        <v>143</v>
      </c>
      <c r="BE141" s="94">
        <f t="shared" si="4"/>
        <v>0</v>
      </c>
      <c r="BF141" s="94">
        <f t="shared" si="5"/>
        <v>0</v>
      </c>
      <c r="BG141" s="94">
        <f t="shared" si="6"/>
        <v>0</v>
      </c>
      <c r="BH141" s="94">
        <f t="shared" si="7"/>
        <v>0</v>
      </c>
      <c r="BI141" s="94">
        <f t="shared" si="8"/>
        <v>0</v>
      </c>
      <c r="BJ141" s="18" t="s">
        <v>82</v>
      </c>
      <c r="BK141" s="94">
        <f t="shared" si="9"/>
        <v>0</v>
      </c>
      <c r="BL141" s="18" t="s">
        <v>543</v>
      </c>
      <c r="BM141" s="93" t="s">
        <v>1397</v>
      </c>
    </row>
    <row r="142" spans="1:65" s="2" customFormat="1" ht="16.5" customHeight="1">
      <c r="A142" s="148"/>
      <c r="B142" s="149"/>
      <c r="C142" s="258" t="s">
        <v>166</v>
      </c>
      <c r="D142" s="258" t="s">
        <v>363</v>
      </c>
      <c r="E142" s="259" t="s">
        <v>1398</v>
      </c>
      <c r="F142" s="260" t="s">
        <v>1399</v>
      </c>
      <c r="G142" s="261" t="s">
        <v>1066</v>
      </c>
      <c r="H142" s="262">
        <v>200</v>
      </c>
      <c r="I142" s="122"/>
      <c r="J142" s="263">
        <f t="shared" si="0"/>
        <v>0</v>
      </c>
      <c r="K142" s="260" t="s">
        <v>250</v>
      </c>
      <c r="L142" s="123"/>
      <c r="M142" s="124" t="s">
        <v>1</v>
      </c>
      <c r="N142" s="125" t="s">
        <v>40</v>
      </c>
      <c r="O142" s="35"/>
      <c r="P142" s="91">
        <f t="shared" si="1"/>
        <v>0</v>
      </c>
      <c r="Q142" s="91">
        <v>1E-3</v>
      </c>
      <c r="R142" s="91">
        <f t="shared" si="2"/>
        <v>0.2</v>
      </c>
      <c r="S142" s="91">
        <v>0</v>
      </c>
      <c r="T142" s="92">
        <f t="shared" si="3"/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1200</v>
      </c>
      <c r="AT142" s="93" t="s">
        <v>363</v>
      </c>
      <c r="AU142" s="93" t="s">
        <v>84</v>
      </c>
      <c r="AY142" s="18" t="s">
        <v>143</v>
      </c>
      <c r="BE142" s="94">
        <f t="shared" si="4"/>
        <v>0</v>
      </c>
      <c r="BF142" s="94">
        <f t="shared" si="5"/>
        <v>0</v>
      </c>
      <c r="BG142" s="94">
        <f t="shared" si="6"/>
        <v>0</v>
      </c>
      <c r="BH142" s="94">
        <f t="shared" si="7"/>
        <v>0</v>
      </c>
      <c r="BI142" s="94">
        <f t="shared" si="8"/>
        <v>0</v>
      </c>
      <c r="BJ142" s="18" t="s">
        <v>82</v>
      </c>
      <c r="BK142" s="94">
        <f t="shared" si="9"/>
        <v>0</v>
      </c>
      <c r="BL142" s="18" t="s">
        <v>1200</v>
      </c>
      <c r="BM142" s="93" t="s">
        <v>1400</v>
      </c>
    </row>
    <row r="143" spans="1:65" s="2" customFormat="1" ht="16.5" customHeight="1">
      <c r="A143" s="148"/>
      <c r="B143" s="149"/>
      <c r="C143" s="258" t="s">
        <v>265</v>
      </c>
      <c r="D143" s="258" t="s">
        <v>363</v>
      </c>
      <c r="E143" s="259" t="s">
        <v>1401</v>
      </c>
      <c r="F143" s="260" t="s">
        <v>1402</v>
      </c>
      <c r="G143" s="261" t="s">
        <v>1066</v>
      </c>
      <c r="H143" s="262">
        <v>5</v>
      </c>
      <c r="I143" s="122"/>
      <c r="J143" s="263">
        <f t="shared" si="0"/>
        <v>0</v>
      </c>
      <c r="K143" s="260" t="s">
        <v>250</v>
      </c>
      <c r="L143" s="123"/>
      <c r="M143" s="124" t="s">
        <v>1</v>
      </c>
      <c r="N143" s="125" t="s">
        <v>40</v>
      </c>
      <c r="O143" s="35"/>
      <c r="P143" s="91">
        <f t="shared" si="1"/>
        <v>0</v>
      </c>
      <c r="Q143" s="91">
        <v>1E-3</v>
      </c>
      <c r="R143" s="91">
        <f t="shared" si="2"/>
        <v>5.0000000000000001E-3</v>
      </c>
      <c r="S143" s="91">
        <v>0</v>
      </c>
      <c r="T143" s="92">
        <f t="shared" si="3"/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1200</v>
      </c>
      <c r="AT143" s="93" t="s">
        <v>363</v>
      </c>
      <c r="AU143" s="93" t="s">
        <v>84</v>
      </c>
      <c r="AY143" s="18" t="s">
        <v>143</v>
      </c>
      <c r="BE143" s="94">
        <f t="shared" si="4"/>
        <v>0</v>
      </c>
      <c r="BF143" s="94">
        <f t="shared" si="5"/>
        <v>0</v>
      </c>
      <c r="BG143" s="94">
        <f t="shared" si="6"/>
        <v>0</v>
      </c>
      <c r="BH143" s="94">
        <f t="shared" si="7"/>
        <v>0</v>
      </c>
      <c r="BI143" s="94">
        <f t="shared" si="8"/>
        <v>0</v>
      </c>
      <c r="BJ143" s="18" t="s">
        <v>82</v>
      </c>
      <c r="BK143" s="94">
        <f t="shared" si="9"/>
        <v>0</v>
      </c>
      <c r="BL143" s="18" t="s">
        <v>1200</v>
      </c>
      <c r="BM143" s="93" t="s">
        <v>1403</v>
      </c>
    </row>
    <row r="144" spans="1:65" s="2" customFormat="1" ht="16.5" customHeight="1">
      <c r="A144" s="148"/>
      <c r="B144" s="149"/>
      <c r="C144" s="258" t="s">
        <v>271</v>
      </c>
      <c r="D144" s="258" t="s">
        <v>363</v>
      </c>
      <c r="E144" s="259" t="s">
        <v>1404</v>
      </c>
      <c r="F144" s="260" t="s">
        <v>1405</v>
      </c>
      <c r="G144" s="261" t="s">
        <v>232</v>
      </c>
      <c r="H144" s="262">
        <v>3</v>
      </c>
      <c r="I144" s="122"/>
      <c r="J144" s="263">
        <f t="shared" si="0"/>
        <v>0</v>
      </c>
      <c r="K144" s="260" t="s">
        <v>250</v>
      </c>
      <c r="L144" s="123"/>
      <c r="M144" s="124" t="s">
        <v>1</v>
      </c>
      <c r="N144" s="125" t="s">
        <v>40</v>
      </c>
      <c r="O144" s="35"/>
      <c r="P144" s="91">
        <f t="shared" si="1"/>
        <v>0</v>
      </c>
      <c r="Q144" s="91">
        <v>1.6000000000000001E-4</v>
      </c>
      <c r="R144" s="91">
        <f t="shared" si="2"/>
        <v>4.8000000000000007E-4</v>
      </c>
      <c r="S144" s="91">
        <v>0</v>
      </c>
      <c r="T144" s="92">
        <f t="shared" si="3"/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1200</v>
      </c>
      <c r="AT144" s="93" t="s">
        <v>363</v>
      </c>
      <c r="AU144" s="93" t="s">
        <v>84</v>
      </c>
      <c r="AY144" s="18" t="s">
        <v>143</v>
      </c>
      <c r="BE144" s="94">
        <f t="shared" si="4"/>
        <v>0</v>
      </c>
      <c r="BF144" s="94">
        <f t="shared" si="5"/>
        <v>0</v>
      </c>
      <c r="BG144" s="94">
        <f t="shared" si="6"/>
        <v>0</v>
      </c>
      <c r="BH144" s="94">
        <f t="shared" si="7"/>
        <v>0</v>
      </c>
      <c r="BI144" s="94">
        <f t="shared" si="8"/>
        <v>0</v>
      </c>
      <c r="BJ144" s="18" t="s">
        <v>82</v>
      </c>
      <c r="BK144" s="94">
        <f t="shared" si="9"/>
        <v>0</v>
      </c>
      <c r="BL144" s="18" t="s">
        <v>1200</v>
      </c>
      <c r="BM144" s="93" t="s">
        <v>1406</v>
      </c>
    </row>
    <row r="145" spans="1:65" s="2" customFormat="1" ht="21.75" customHeight="1">
      <c r="A145" s="148"/>
      <c r="B145" s="149"/>
      <c r="C145" s="258" t="s">
        <v>276</v>
      </c>
      <c r="D145" s="258" t="s">
        <v>363</v>
      </c>
      <c r="E145" s="259" t="s">
        <v>1407</v>
      </c>
      <c r="F145" s="260" t="s">
        <v>1408</v>
      </c>
      <c r="G145" s="261" t="s">
        <v>232</v>
      </c>
      <c r="H145" s="262">
        <v>18</v>
      </c>
      <c r="I145" s="122"/>
      <c r="J145" s="263">
        <f t="shared" si="0"/>
        <v>0</v>
      </c>
      <c r="K145" s="260" t="s">
        <v>250</v>
      </c>
      <c r="L145" s="123"/>
      <c r="M145" s="124" t="s">
        <v>1</v>
      </c>
      <c r="N145" s="125" t="s">
        <v>40</v>
      </c>
      <c r="O145" s="35"/>
      <c r="P145" s="91">
        <f t="shared" si="1"/>
        <v>0</v>
      </c>
      <c r="Q145" s="91">
        <v>2.5999999999999998E-4</v>
      </c>
      <c r="R145" s="91">
        <f t="shared" si="2"/>
        <v>4.6799999999999993E-3</v>
      </c>
      <c r="S145" s="91">
        <v>0</v>
      </c>
      <c r="T145" s="92">
        <f t="shared" si="3"/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1200</v>
      </c>
      <c r="AT145" s="93" t="s">
        <v>363</v>
      </c>
      <c r="AU145" s="93" t="s">
        <v>84</v>
      </c>
      <c r="AY145" s="18" t="s">
        <v>143</v>
      </c>
      <c r="BE145" s="94">
        <f t="shared" si="4"/>
        <v>0</v>
      </c>
      <c r="BF145" s="94">
        <f t="shared" si="5"/>
        <v>0</v>
      </c>
      <c r="BG145" s="94">
        <f t="shared" si="6"/>
        <v>0</v>
      </c>
      <c r="BH145" s="94">
        <f t="shared" si="7"/>
        <v>0</v>
      </c>
      <c r="BI145" s="94">
        <f t="shared" si="8"/>
        <v>0</v>
      </c>
      <c r="BJ145" s="18" t="s">
        <v>82</v>
      </c>
      <c r="BK145" s="94">
        <f t="shared" si="9"/>
        <v>0</v>
      </c>
      <c r="BL145" s="18" t="s">
        <v>1200</v>
      </c>
      <c r="BM145" s="93" t="s">
        <v>1409</v>
      </c>
    </row>
    <row r="146" spans="1:65" s="2" customFormat="1" ht="21.75" customHeight="1">
      <c r="A146" s="148"/>
      <c r="B146" s="149"/>
      <c r="C146" s="258" t="s">
        <v>281</v>
      </c>
      <c r="D146" s="258" t="s">
        <v>363</v>
      </c>
      <c r="E146" s="259" t="s">
        <v>1410</v>
      </c>
      <c r="F146" s="260" t="s">
        <v>1411</v>
      </c>
      <c r="G146" s="261" t="s">
        <v>232</v>
      </c>
      <c r="H146" s="262">
        <v>14</v>
      </c>
      <c r="I146" s="122"/>
      <c r="J146" s="263">
        <f t="shared" si="0"/>
        <v>0</v>
      </c>
      <c r="K146" s="260" t="s">
        <v>250</v>
      </c>
      <c r="L146" s="123"/>
      <c r="M146" s="124" t="s">
        <v>1</v>
      </c>
      <c r="N146" s="125" t="s">
        <v>40</v>
      </c>
      <c r="O146" s="35"/>
      <c r="P146" s="91">
        <f t="shared" si="1"/>
        <v>0</v>
      </c>
      <c r="Q146" s="91">
        <v>6.9999999999999999E-4</v>
      </c>
      <c r="R146" s="91">
        <f t="shared" si="2"/>
        <v>9.7999999999999997E-3</v>
      </c>
      <c r="S146" s="91">
        <v>0</v>
      </c>
      <c r="T146" s="92">
        <f t="shared" si="3"/>
        <v>0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1200</v>
      </c>
      <c r="AT146" s="93" t="s">
        <v>363</v>
      </c>
      <c r="AU146" s="93" t="s">
        <v>84</v>
      </c>
      <c r="AY146" s="18" t="s">
        <v>143</v>
      </c>
      <c r="BE146" s="94">
        <f t="shared" si="4"/>
        <v>0</v>
      </c>
      <c r="BF146" s="94">
        <f t="shared" si="5"/>
        <v>0</v>
      </c>
      <c r="BG146" s="94">
        <f t="shared" si="6"/>
        <v>0</v>
      </c>
      <c r="BH146" s="94">
        <f t="shared" si="7"/>
        <v>0</v>
      </c>
      <c r="BI146" s="94">
        <f t="shared" si="8"/>
        <v>0</v>
      </c>
      <c r="BJ146" s="18" t="s">
        <v>82</v>
      </c>
      <c r="BK146" s="94">
        <f t="shared" si="9"/>
        <v>0</v>
      </c>
      <c r="BL146" s="18" t="s">
        <v>1200</v>
      </c>
      <c r="BM146" s="93" t="s">
        <v>1412</v>
      </c>
    </row>
    <row r="147" spans="1:65" s="2" customFormat="1" ht="21.75" customHeight="1">
      <c r="A147" s="148"/>
      <c r="B147" s="149"/>
      <c r="C147" s="225" t="s">
        <v>8</v>
      </c>
      <c r="D147" s="225" t="s">
        <v>144</v>
      </c>
      <c r="E147" s="226" t="s">
        <v>1413</v>
      </c>
      <c r="F147" s="227" t="s">
        <v>1414</v>
      </c>
      <c r="G147" s="228" t="s">
        <v>232</v>
      </c>
      <c r="H147" s="229">
        <v>1</v>
      </c>
      <c r="I147" s="88"/>
      <c r="J147" s="230">
        <f t="shared" si="0"/>
        <v>0</v>
      </c>
      <c r="K147" s="227" t="s">
        <v>250</v>
      </c>
      <c r="L147" s="25"/>
      <c r="M147" s="89" t="s">
        <v>1</v>
      </c>
      <c r="N147" s="90" t="s">
        <v>40</v>
      </c>
      <c r="O147" s="35"/>
      <c r="P147" s="91">
        <f t="shared" si="1"/>
        <v>0</v>
      </c>
      <c r="Q147" s="91">
        <v>0</v>
      </c>
      <c r="R147" s="91">
        <f t="shared" si="2"/>
        <v>0</v>
      </c>
      <c r="S147" s="91">
        <v>0</v>
      </c>
      <c r="T147" s="92">
        <f t="shared" si="3"/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543</v>
      </c>
      <c r="AT147" s="93" t="s">
        <v>144</v>
      </c>
      <c r="AU147" s="93" t="s">
        <v>84</v>
      </c>
      <c r="AY147" s="18" t="s">
        <v>143</v>
      </c>
      <c r="BE147" s="94">
        <f t="shared" si="4"/>
        <v>0</v>
      </c>
      <c r="BF147" s="94">
        <f t="shared" si="5"/>
        <v>0</v>
      </c>
      <c r="BG147" s="94">
        <f t="shared" si="6"/>
        <v>0</v>
      </c>
      <c r="BH147" s="94">
        <f t="shared" si="7"/>
        <v>0</v>
      </c>
      <c r="BI147" s="94">
        <f t="shared" si="8"/>
        <v>0</v>
      </c>
      <c r="BJ147" s="18" t="s">
        <v>82</v>
      </c>
      <c r="BK147" s="94">
        <f t="shared" si="9"/>
        <v>0</v>
      </c>
      <c r="BL147" s="18" t="s">
        <v>543</v>
      </c>
      <c r="BM147" s="93" t="s">
        <v>1415</v>
      </c>
    </row>
    <row r="148" spans="1:65" s="2" customFormat="1" ht="16.5" customHeight="1">
      <c r="A148" s="148"/>
      <c r="B148" s="149"/>
      <c r="C148" s="225" t="s">
        <v>291</v>
      </c>
      <c r="D148" s="225" t="s">
        <v>144</v>
      </c>
      <c r="E148" s="226" t="s">
        <v>1416</v>
      </c>
      <c r="F148" s="227" t="s">
        <v>1417</v>
      </c>
      <c r="G148" s="228" t="s">
        <v>232</v>
      </c>
      <c r="H148" s="229">
        <v>2</v>
      </c>
      <c r="I148" s="88"/>
      <c r="J148" s="230">
        <f t="shared" si="0"/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 t="shared" si="1"/>
        <v>0</v>
      </c>
      <c r="Q148" s="91">
        <v>0</v>
      </c>
      <c r="R148" s="91">
        <f t="shared" si="2"/>
        <v>0</v>
      </c>
      <c r="S148" s="91">
        <v>0</v>
      </c>
      <c r="T148" s="92">
        <f t="shared" si="3"/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543</v>
      </c>
      <c r="AT148" s="93" t="s">
        <v>144</v>
      </c>
      <c r="AU148" s="93" t="s">
        <v>84</v>
      </c>
      <c r="AY148" s="18" t="s">
        <v>143</v>
      </c>
      <c r="BE148" s="94">
        <f t="shared" si="4"/>
        <v>0</v>
      </c>
      <c r="BF148" s="94">
        <f t="shared" si="5"/>
        <v>0</v>
      </c>
      <c r="BG148" s="94">
        <f t="shared" si="6"/>
        <v>0</v>
      </c>
      <c r="BH148" s="94">
        <f t="shared" si="7"/>
        <v>0</v>
      </c>
      <c r="BI148" s="94">
        <f t="shared" si="8"/>
        <v>0</v>
      </c>
      <c r="BJ148" s="18" t="s">
        <v>82</v>
      </c>
      <c r="BK148" s="94">
        <f t="shared" si="9"/>
        <v>0</v>
      </c>
      <c r="BL148" s="18" t="s">
        <v>543</v>
      </c>
      <c r="BM148" s="93" t="s">
        <v>1418</v>
      </c>
    </row>
    <row r="149" spans="1:65" s="2" customFormat="1" ht="21.75" customHeight="1">
      <c r="A149" s="148"/>
      <c r="B149" s="149"/>
      <c r="C149" s="225" t="s">
        <v>308</v>
      </c>
      <c r="D149" s="225" t="s">
        <v>144</v>
      </c>
      <c r="E149" s="226" t="s">
        <v>1419</v>
      </c>
      <c r="F149" s="227" t="s">
        <v>1420</v>
      </c>
      <c r="G149" s="228" t="s">
        <v>232</v>
      </c>
      <c r="H149" s="229">
        <v>1</v>
      </c>
      <c r="I149" s="88"/>
      <c r="J149" s="230">
        <f t="shared" si="0"/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 t="shared" si="1"/>
        <v>0</v>
      </c>
      <c r="Q149" s="91">
        <v>0</v>
      </c>
      <c r="R149" s="91">
        <f t="shared" si="2"/>
        <v>0</v>
      </c>
      <c r="S149" s="91">
        <v>0</v>
      </c>
      <c r="T149" s="92">
        <f t="shared" si="3"/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543</v>
      </c>
      <c r="AT149" s="93" t="s">
        <v>144</v>
      </c>
      <c r="AU149" s="93" t="s">
        <v>84</v>
      </c>
      <c r="AY149" s="18" t="s">
        <v>143</v>
      </c>
      <c r="BE149" s="94">
        <f t="shared" si="4"/>
        <v>0</v>
      </c>
      <c r="BF149" s="94">
        <f t="shared" si="5"/>
        <v>0</v>
      </c>
      <c r="BG149" s="94">
        <f t="shared" si="6"/>
        <v>0</v>
      </c>
      <c r="BH149" s="94">
        <f t="shared" si="7"/>
        <v>0</v>
      </c>
      <c r="BI149" s="94">
        <f t="shared" si="8"/>
        <v>0</v>
      </c>
      <c r="BJ149" s="18" t="s">
        <v>82</v>
      </c>
      <c r="BK149" s="94">
        <f t="shared" si="9"/>
        <v>0</v>
      </c>
      <c r="BL149" s="18" t="s">
        <v>543</v>
      </c>
      <c r="BM149" s="93" t="s">
        <v>1421</v>
      </c>
    </row>
    <row r="150" spans="1:65" s="2" customFormat="1" ht="21.75" customHeight="1">
      <c r="A150" s="148"/>
      <c r="B150" s="149"/>
      <c r="C150" s="225" t="s">
        <v>313</v>
      </c>
      <c r="D150" s="225" t="s">
        <v>144</v>
      </c>
      <c r="E150" s="226" t="s">
        <v>1422</v>
      </c>
      <c r="F150" s="227" t="s">
        <v>1423</v>
      </c>
      <c r="G150" s="228" t="s">
        <v>232</v>
      </c>
      <c r="H150" s="229">
        <v>2</v>
      </c>
      <c r="I150" s="88"/>
      <c r="J150" s="230">
        <f t="shared" si="0"/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 t="shared" si="1"/>
        <v>0</v>
      </c>
      <c r="Q150" s="91">
        <v>0</v>
      </c>
      <c r="R150" s="91">
        <f t="shared" si="2"/>
        <v>0</v>
      </c>
      <c r="S150" s="91">
        <v>0</v>
      </c>
      <c r="T150" s="92">
        <f t="shared" si="3"/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543</v>
      </c>
      <c r="AT150" s="93" t="s">
        <v>144</v>
      </c>
      <c r="AU150" s="93" t="s">
        <v>84</v>
      </c>
      <c r="AY150" s="18" t="s">
        <v>143</v>
      </c>
      <c r="BE150" s="94">
        <f t="shared" si="4"/>
        <v>0</v>
      </c>
      <c r="BF150" s="94">
        <f t="shared" si="5"/>
        <v>0</v>
      </c>
      <c r="BG150" s="94">
        <f t="shared" si="6"/>
        <v>0</v>
      </c>
      <c r="BH150" s="94">
        <f t="shared" si="7"/>
        <v>0</v>
      </c>
      <c r="BI150" s="94">
        <f t="shared" si="8"/>
        <v>0</v>
      </c>
      <c r="BJ150" s="18" t="s">
        <v>82</v>
      </c>
      <c r="BK150" s="94">
        <f t="shared" si="9"/>
        <v>0</v>
      </c>
      <c r="BL150" s="18" t="s">
        <v>543</v>
      </c>
      <c r="BM150" s="93" t="s">
        <v>1424</v>
      </c>
    </row>
    <row r="151" spans="1:65" s="2" customFormat="1" ht="21.75" customHeight="1">
      <c r="A151" s="148"/>
      <c r="B151" s="149"/>
      <c r="C151" s="225" t="s">
        <v>317</v>
      </c>
      <c r="D151" s="225" t="s">
        <v>144</v>
      </c>
      <c r="E151" s="226" t="s">
        <v>1425</v>
      </c>
      <c r="F151" s="227" t="s">
        <v>1426</v>
      </c>
      <c r="G151" s="228" t="s">
        <v>232</v>
      </c>
      <c r="H151" s="229">
        <v>1</v>
      </c>
      <c r="I151" s="88"/>
      <c r="J151" s="230">
        <f t="shared" si="0"/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 t="shared" si="1"/>
        <v>0</v>
      </c>
      <c r="Q151" s="91">
        <v>0</v>
      </c>
      <c r="R151" s="91">
        <f t="shared" si="2"/>
        <v>0</v>
      </c>
      <c r="S151" s="91">
        <v>0</v>
      </c>
      <c r="T151" s="92">
        <f t="shared" si="3"/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543</v>
      </c>
      <c r="AT151" s="93" t="s">
        <v>144</v>
      </c>
      <c r="AU151" s="93" t="s">
        <v>84</v>
      </c>
      <c r="AY151" s="18" t="s">
        <v>143</v>
      </c>
      <c r="BE151" s="94">
        <f t="shared" si="4"/>
        <v>0</v>
      </c>
      <c r="BF151" s="94">
        <f t="shared" si="5"/>
        <v>0</v>
      </c>
      <c r="BG151" s="94">
        <f t="shared" si="6"/>
        <v>0</v>
      </c>
      <c r="BH151" s="94">
        <f t="shared" si="7"/>
        <v>0</v>
      </c>
      <c r="BI151" s="94">
        <f t="shared" si="8"/>
        <v>0</v>
      </c>
      <c r="BJ151" s="18" t="s">
        <v>82</v>
      </c>
      <c r="BK151" s="94">
        <f t="shared" si="9"/>
        <v>0</v>
      </c>
      <c r="BL151" s="18" t="s">
        <v>543</v>
      </c>
      <c r="BM151" s="93" t="s">
        <v>1427</v>
      </c>
    </row>
    <row r="152" spans="1:65" s="2" customFormat="1" ht="16.5" customHeight="1">
      <c r="A152" s="148"/>
      <c r="B152" s="149"/>
      <c r="C152" s="225" t="s">
        <v>323</v>
      </c>
      <c r="D152" s="225" t="s">
        <v>144</v>
      </c>
      <c r="E152" s="226" t="s">
        <v>1428</v>
      </c>
      <c r="F152" s="227" t="s">
        <v>1429</v>
      </c>
      <c r="G152" s="228" t="s">
        <v>232</v>
      </c>
      <c r="H152" s="229">
        <v>2</v>
      </c>
      <c r="I152" s="88"/>
      <c r="J152" s="230">
        <f t="shared" si="0"/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 t="shared" si="1"/>
        <v>0</v>
      </c>
      <c r="Q152" s="91">
        <v>0</v>
      </c>
      <c r="R152" s="91">
        <f t="shared" si="2"/>
        <v>0</v>
      </c>
      <c r="S152" s="91">
        <v>0</v>
      </c>
      <c r="T152" s="92">
        <f t="shared" si="3"/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543</v>
      </c>
      <c r="AT152" s="93" t="s">
        <v>144</v>
      </c>
      <c r="AU152" s="93" t="s">
        <v>84</v>
      </c>
      <c r="AY152" s="18" t="s">
        <v>143</v>
      </c>
      <c r="BE152" s="94">
        <f t="shared" si="4"/>
        <v>0</v>
      </c>
      <c r="BF152" s="94">
        <f t="shared" si="5"/>
        <v>0</v>
      </c>
      <c r="BG152" s="94">
        <f t="shared" si="6"/>
        <v>0</v>
      </c>
      <c r="BH152" s="94">
        <f t="shared" si="7"/>
        <v>0</v>
      </c>
      <c r="BI152" s="94">
        <f t="shared" si="8"/>
        <v>0</v>
      </c>
      <c r="BJ152" s="18" t="s">
        <v>82</v>
      </c>
      <c r="BK152" s="94">
        <f t="shared" si="9"/>
        <v>0</v>
      </c>
      <c r="BL152" s="18" t="s">
        <v>543</v>
      </c>
      <c r="BM152" s="93" t="s">
        <v>1430</v>
      </c>
    </row>
    <row r="153" spans="1:65" s="2" customFormat="1" ht="21.75" customHeight="1">
      <c r="A153" s="148"/>
      <c r="B153" s="149"/>
      <c r="C153" s="225" t="s">
        <v>7</v>
      </c>
      <c r="D153" s="225" t="s">
        <v>144</v>
      </c>
      <c r="E153" s="226" t="s">
        <v>1431</v>
      </c>
      <c r="F153" s="227" t="s">
        <v>1432</v>
      </c>
      <c r="G153" s="228" t="s">
        <v>268</v>
      </c>
      <c r="H153" s="229">
        <v>380</v>
      </c>
      <c r="I153" s="88"/>
      <c r="J153" s="230">
        <f t="shared" si="0"/>
        <v>0</v>
      </c>
      <c r="K153" s="227" t="s">
        <v>250</v>
      </c>
      <c r="L153" s="25"/>
      <c r="M153" s="89" t="s">
        <v>1</v>
      </c>
      <c r="N153" s="90" t="s">
        <v>40</v>
      </c>
      <c r="O153" s="35"/>
      <c r="P153" s="91">
        <f t="shared" si="1"/>
        <v>0</v>
      </c>
      <c r="Q153" s="91">
        <v>0</v>
      </c>
      <c r="R153" s="91">
        <f t="shared" si="2"/>
        <v>0</v>
      </c>
      <c r="S153" s="91">
        <v>0</v>
      </c>
      <c r="T153" s="92">
        <f t="shared" si="3"/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543</v>
      </c>
      <c r="AT153" s="93" t="s">
        <v>144</v>
      </c>
      <c r="AU153" s="93" t="s">
        <v>84</v>
      </c>
      <c r="AY153" s="18" t="s">
        <v>143</v>
      </c>
      <c r="BE153" s="94">
        <f t="shared" si="4"/>
        <v>0</v>
      </c>
      <c r="BF153" s="94">
        <f t="shared" si="5"/>
        <v>0</v>
      </c>
      <c r="BG153" s="94">
        <f t="shared" si="6"/>
        <v>0</v>
      </c>
      <c r="BH153" s="94">
        <f t="shared" si="7"/>
        <v>0</v>
      </c>
      <c r="BI153" s="94">
        <f t="shared" si="8"/>
        <v>0</v>
      </c>
      <c r="BJ153" s="18" t="s">
        <v>82</v>
      </c>
      <c r="BK153" s="94">
        <f t="shared" si="9"/>
        <v>0</v>
      </c>
      <c r="BL153" s="18" t="s">
        <v>543</v>
      </c>
      <c r="BM153" s="93" t="s">
        <v>1433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1434</v>
      </c>
      <c r="G154" s="231"/>
      <c r="H154" s="236">
        <v>380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16.5" customHeight="1">
      <c r="A155" s="148"/>
      <c r="B155" s="149"/>
      <c r="C155" s="258" t="s">
        <v>331</v>
      </c>
      <c r="D155" s="258" t="s">
        <v>363</v>
      </c>
      <c r="E155" s="259" t="s">
        <v>1435</v>
      </c>
      <c r="F155" s="260" t="s">
        <v>1436</v>
      </c>
      <c r="G155" s="261" t="s">
        <v>268</v>
      </c>
      <c r="H155" s="262">
        <v>172.5</v>
      </c>
      <c r="I155" s="122"/>
      <c r="J155" s="263">
        <f>ROUND(I155*H155,2)</f>
        <v>0</v>
      </c>
      <c r="K155" s="260" t="s">
        <v>250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1.6000000000000001E-4</v>
      </c>
      <c r="R155" s="91">
        <f>Q155*H155</f>
        <v>2.7600000000000003E-2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1200</v>
      </c>
      <c r="AT155" s="93" t="s">
        <v>363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1200</v>
      </c>
      <c r="BM155" s="93" t="s">
        <v>1437</v>
      </c>
    </row>
    <row r="156" spans="1:65" s="12" customFormat="1">
      <c r="A156" s="231"/>
      <c r="B156" s="232"/>
      <c r="C156" s="231"/>
      <c r="D156" s="233" t="s">
        <v>149</v>
      </c>
      <c r="E156" s="231"/>
      <c r="F156" s="235" t="s">
        <v>1438</v>
      </c>
      <c r="G156" s="231"/>
      <c r="H156" s="236">
        <v>172.5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</v>
      </c>
      <c r="AX156" s="12" t="s">
        <v>82</v>
      </c>
      <c r="AY156" s="96" t="s">
        <v>143</v>
      </c>
    </row>
    <row r="157" spans="1:65" s="2" customFormat="1" ht="16.5" customHeight="1">
      <c r="A157" s="148"/>
      <c r="B157" s="149"/>
      <c r="C157" s="258" t="s">
        <v>335</v>
      </c>
      <c r="D157" s="258" t="s">
        <v>363</v>
      </c>
      <c r="E157" s="259" t="s">
        <v>1439</v>
      </c>
      <c r="F157" s="260" t="s">
        <v>1440</v>
      </c>
      <c r="G157" s="261" t="s">
        <v>268</v>
      </c>
      <c r="H157" s="262">
        <v>264.5</v>
      </c>
      <c r="I157" s="122"/>
      <c r="J157" s="263">
        <f>ROUND(I157*H157,2)</f>
        <v>0</v>
      </c>
      <c r="K157" s="260" t="s">
        <v>250</v>
      </c>
      <c r="L157" s="123"/>
      <c r="M157" s="124" t="s">
        <v>1</v>
      </c>
      <c r="N157" s="125" t="s">
        <v>40</v>
      </c>
      <c r="O157" s="35"/>
      <c r="P157" s="91">
        <f>O157*H157</f>
        <v>0</v>
      </c>
      <c r="Q157" s="91">
        <v>2.5000000000000001E-4</v>
      </c>
      <c r="R157" s="91">
        <f>Q157*H157</f>
        <v>6.6125000000000003E-2</v>
      </c>
      <c r="S157" s="91">
        <v>0</v>
      </c>
      <c r="T157" s="92">
        <f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1200</v>
      </c>
      <c r="AT157" s="93" t="s">
        <v>363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1200</v>
      </c>
      <c r="BM157" s="93" t="s">
        <v>1441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1442</v>
      </c>
      <c r="G158" s="231"/>
      <c r="H158" s="236">
        <v>230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12" customFormat="1">
      <c r="A159" s="231"/>
      <c r="B159" s="232"/>
      <c r="C159" s="231"/>
      <c r="D159" s="233" t="s">
        <v>149</v>
      </c>
      <c r="E159" s="231"/>
      <c r="F159" s="235" t="s">
        <v>1443</v>
      </c>
      <c r="G159" s="231"/>
      <c r="H159" s="236">
        <v>264.5</v>
      </c>
      <c r="I159" s="231"/>
      <c r="J159" s="231"/>
      <c r="K159" s="231"/>
      <c r="L159" s="95"/>
      <c r="M159" s="97"/>
      <c r="N159" s="98"/>
      <c r="O159" s="98"/>
      <c r="P159" s="98"/>
      <c r="Q159" s="98"/>
      <c r="R159" s="98"/>
      <c r="S159" s="98"/>
      <c r="T159" s="99"/>
      <c r="AT159" s="96" t="s">
        <v>149</v>
      </c>
      <c r="AU159" s="96" t="s">
        <v>84</v>
      </c>
      <c r="AV159" s="12" t="s">
        <v>84</v>
      </c>
      <c r="AW159" s="12" t="s">
        <v>3</v>
      </c>
      <c r="AX159" s="12" t="s">
        <v>82</v>
      </c>
      <c r="AY159" s="96" t="s">
        <v>143</v>
      </c>
    </row>
    <row r="160" spans="1:65" s="2" customFormat="1" ht="21.75" customHeight="1">
      <c r="A160" s="148"/>
      <c r="B160" s="149"/>
      <c r="C160" s="225" t="s">
        <v>340</v>
      </c>
      <c r="D160" s="225" t="s">
        <v>144</v>
      </c>
      <c r="E160" s="226" t="s">
        <v>1444</v>
      </c>
      <c r="F160" s="227" t="s">
        <v>1445</v>
      </c>
      <c r="G160" s="228" t="s">
        <v>268</v>
      </c>
      <c r="H160" s="229">
        <v>230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543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543</v>
      </c>
      <c r="BM160" s="93" t="s">
        <v>1446</v>
      </c>
    </row>
    <row r="161" spans="1:65" s="2" customFormat="1" ht="16.5" customHeight="1">
      <c r="A161" s="148"/>
      <c r="B161" s="149"/>
      <c r="C161" s="258" t="s">
        <v>346</v>
      </c>
      <c r="D161" s="258" t="s">
        <v>363</v>
      </c>
      <c r="E161" s="259" t="s">
        <v>1447</v>
      </c>
      <c r="F161" s="260" t="s">
        <v>1448</v>
      </c>
      <c r="G161" s="261" t="s">
        <v>268</v>
      </c>
      <c r="H161" s="262">
        <v>264.5</v>
      </c>
      <c r="I161" s="122"/>
      <c r="J161" s="263">
        <f>ROUND(I161*H161,2)</f>
        <v>0</v>
      </c>
      <c r="K161" s="260" t="s">
        <v>250</v>
      </c>
      <c r="L161" s="123"/>
      <c r="M161" s="124" t="s">
        <v>1</v>
      </c>
      <c r="N161" s="125" t="s">
        <v>40</v>
      </c>
      <c r="O161" s="35"/>
      <c r="P161" s="91">
        <f>O161*H161</f>
        <v>0</v>
      </c>
      <c r="Q161" s="91">
        <v>2.1000000000000001E-4</v>
      </c>
      <c r="R161" s="91">
        <f>Q161*H161</f>
        <v>5.5545000000000004E-2</v>
      </c>
      <c r="S161" s="91">
        <v>0</v>
      </c>
      <c r="T161" s="92">
        <f>S161*H161</f>
        <v>0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1200</v>
      </c>
      <c r="AT161" s="93" t="s">
        <v>363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1200</v>
      </c>
      <c r="BM161" s="93" t="s">
        <v>1449</v>
      </c>
    </row>
    <row r="162" spans="1:65" s="12" customFormat="1">
      <c r="A162" s="231"/>
      <c r="B162" s="232"/>
      <c r="C162" s="231"/>
      <c r="D162" s="233" t="s">
        <v>149</v>
      </c>
      <c r="E162" s="231"/>
      <c r="F162" s="235" t="s">
        <v>1443</v>
      </c>
      <c r="G162" s="231"/>
      <c r="H162" s="236">
        <v>264.5</v>
      </c>
      <c r="I162" s="231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</v>
      </c>
      <c r="AX162" s="12" t="s">
        <v>82</v>
      </c>
      <c r="AY162" s="96" t="s">
        <v>143</v>
      </c>
    </row>
    <row r="163" spans="1:65" s="2" customFormat="1" ht="21.75" customHeight="1">
      <c r="A163" s="148"/>
      <c r="B163" s="149"/>
      <c r="C163" s="225" t="s">
        <v>362</v>
      </c>
      <c r="D163" s="225" t="s">
        <v>144</v>
      </c>
      <c r="E163" s="226" t="s">
        <v>1450</v>
      </c>
      <c r="F163" s="227" t="s">
        <v>1451</v>
      </c>
      <c r="G163" s="228" t="s">
        <v>232</v>
      </c>
      <c r="H163" s="229">
        <v>140</v>
      </c>
      <c r="I163" s="88"/>
      <c r="J163" s="230">
        <f>ROUND(I163*H163,2)</f>
        <v>0</v>
      </c>
      <c r="K163" s="227" t="s">
        <v>1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</v>
      </c>
      <c r="R163" s="91">
        <f>Q163*H163</f>
        <v>0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543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543</v>
      </c>
      <c r="BM163" s="93" t="s">
        <v>1452</v>
      </c>
    </row>
    <row r="164" spans="1:65" s="2" customFormat="1" ht="16.5" customHeight="1">
      <c r="A164" s="148"/>
      <c r="B164" s="149"/>
      <c r="C164" s="225" t="s">
        <v>368</v>
      </c>
      <c r="D164" s="225" t="s">
        <v>144</v>
      </c>
      <c r="E164" s="226" t="s">
        <v>1453</v>
      </c>
      <c r="F164" s="227" t="s">
        <v>1454</v>
      </c>
      <c r="G164" s="228" t="s">
        <v>1455</v>
      </c>
      <c r="H164" s="132"/>
      <c r="I164" s="88"/>
      <c r="J164" s="230">
        <f>ROUND(I164*H164,2)</f>
        <v>0</v>
      </c>
      <c r="K164" s="227" t="s">
        <v>1</v>
      </c>
      <c r="L164" s="25"/>
      <c r="M164" s="89" t="s">
        <v>1</v>
      </c>
      <c r="N164" s="90" t="s">
        <v>40</v>
      </c>
      <c r="O164" s="35"/>
      <c r="P164" s="91">
        <f>O164*H164</f>
        <v>0</v>
      </c>
      <c r="Q164" s="91">
        <v>0</v>
      </c>
      <c r="R164" s="91">
        <f>Q164*H164</f>
        <v>0</v>
      </c>
      <c r="S164" s="91">
        <v>0</v>
      </c>
      <c r="T164" s="92">
        <f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93" t="s">
        <v>543</v>
      </c>
      <c r="AT164" s="93" t="s">
        <v>144</v>
      </c>
      <c r="AU164" s="93" t="s">
        <v>84</v>
      </c>
      <c r="AY164" s="18" t="s">
        <v>143</v>
      </c>
      <c r="BE164" s="94">
        <f>IF(N164="základní",J164,0)</f>
        <v>0</v>
      </c>
      <c r="BF164" s="94">
        <f>IF(N164="snížená",J164,0)</f>
        <v>0</v>
      </c>
      <c r="BG164" s="94">
        <f>IF(N164="zákl. přenesená",J164,0)</f>
        <v>0</v>
      </c>
      <c r="BH164" s="94">
        <f>IF(N164="sníž. přenesená",J164,0)</f>
        <v>0</v>
      </c>
      <c r="BI164" s="94">
        <f>IF(N164="nulová",J164,0)</f>
        <v>0</v>
      </c>
      <c r="BJ164" s="18" t="s">
        <v>82</v>
      </c>
      <c r="BK164" s="94">
        <f>ROUND(I164*H164,2)</f>
        <v>0</v>
      </c>
      <c r="BL164" s="18" t="s">
        <v>543</v>
      </c>
      <c r="BM164" s="93" t="s">
        <v>1456</v>
      </c>
    </row>
    <row r="165" spans="1:65" s="2" customFormat="1" ht="16.5" customHeight="1">
      <c r="A165" s="148"/>
      <c r="B165" s="149"/>
      <c r="C165" s="225" t="s">
        <v>373</v>
      </c>
      <c r="D165" s="225" t="s">
        <v>144</v>
      </c>
      <c r="E165" s="226" t="s">
        <v>1457</v>
      </c>
      <c r="F165" s="227" t="s">
        <v>1458</v>
      </c>
      <c r="G165" s="228" t="s">
        <v>1455</v>
      </c>
      <c r="H165" s="132"/>
      <c r="I165" s="88"/>
      <c r="J165" s="230">
        <f>ROUND(I165*H165,2)</f>
        <v>0</v>
      </c>
      <c r="K165" s="227" t="s">
        <v>1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0</v>
      </c>
      <c r="R165" s="91">
        <f>Q165*H165</f>
        <v>0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543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543</v>
      </c>
      <c r="BM165" s="93" t="s">
        <v>1459</v>
      </c>
    </row>
    <row r="166" spans="1:65" s="11" customFormat="1" ht="22.9" customHeight="1">
      <c r="A166" s="220"/>
      <c r="B166" s="221"/>
      <c r="C166" s="220"/>
      <c r="D166" s="222" t="s">
        <v>74</v>
      </c>
      <c r="E166" s="242" t="s">
        <v>1460</v>
      </c>
      <c r="F166" s="242" t="s">
        <v>1461</v>
      </c>
      <c r="G166" s="220"/>
      <c r="H166" s="220"/>
      <c r="I166" s="220"/>
      <c r="J166" s="243">
        <f>BK166</f>
        <v>0</v>
      </c>
      <c r="K166" s="220"/>
      <c r="L166" s="80"/>
      <c r="M166" s="82"/>
      <c r="N166" s="83"/>
      <c r="O166" s="83"/>
      <c r="P166" s="84">
        <f>SUM(P167:P172)</f>
        <v>0</v>
      </c>
      <c r="Q166" s="83"/>
      <c r="R166" s="84">
        <f>SUM(R167:R172)</f>
        <v>0.12239999999999998</v>
      </c>
      <c r="S166" s="83"/>
      <c r="T166" s="85">
        <f>SUM(T167:T172)</f>
        <v>0</v>
      </c>
      <c r="AR166" s="81" t="s">
        <v>85</v>
      </c>
      <c r="AT166" s="86" t="s">
        <v>74</v>
      </c>
      <c r="AU166" s="86" t="s">
        <v>82</v>
      </c>
      <c r="AY166" s="81" t="s">
        <v>143</v>
      </c>
      <c r="BK166" s="87">
        <f>SUM(BK167:BK172)</f>
        <v>0</v>
      </c>
    </row>
    <row r="167" spans="1:65" s="2" customFormat="1" ht="21.75" customHeight="1">
      <c r="A167" s="148"/>
      <c r="B167" s="149"/>
      <c r="C167" s="225" t="s">
        <v>378</v>
      </c>
      <c r="D167" s="225" t="s">
        <v>144</v>
      </c>
      <c r="E167" s="226" t="s">
        <v>1462</v>
      </c>
      <c r="F167" s="227" t="s">
        <v>1463</v>
      </c>
      <c r="G167" s="228" t="s">
        <v>268</v>
      </c>
      <c r="H167" s="229">
        <v>340</v>
      </c>
      <c r="I167" s="88"/>
      <c r="J167" s="230">
        <f>ROUND(I167*H167,2)</f>
        <v>0</v>
      </c>
      <c r="K167" s="227" t="s">
        <v>250</v>
      </c>
      <c r="L167" s="25"/>
      <c r="M167" s="89" t="s">
        <v>1</v>
      </c>
      <c r="N167" s="90" t="s">
        <v>40</v>
      </c>
      <c r="O167" s="35"/>
      <c r="P167" s="91">
        <f>O167*H167</f>
        <v>0</v>
      </c>
      <c r="Q167" s="91">
        <v>0</v>
      </c>
      <c r="R167" s="91">
        <f>Q167*H167</f>
        <v>0</v>
      </c>
      <c r="S167" s="91">
        <v>0</v>
      </c>
      <c r="T167" s="92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93" t="s">
        <v>543</v>
      </c>
      <c r="AT167" s="93" t="s">
        <v>144</v>
      </c>
      <c r="AU167" s="93" t="s">
        <v>84</v>
      </c>
      <c r="AY167" s="18" t="s">
        <v>143</v>
      </c>
      <c r="BE167" s="94">
        <f>IF(N167="základní",J167,0)</f>
        <v>0</v>
      </c>
      <c r="BF167" s="94">
        <f>IF(N167="snížená",J167,0)</f>
        <v>0</v>
      </c>
      <c r="BG167" s="94">
        <f>IF(N167="zákl. přenesená",J167,0)</f>
        <v>0</v>
      </c>
      <c r="BH167" s="94">
        <f>IF(N167="sníž. přenesená",J167,0)</f>
        <v>0</v>
      </c>
      <c r="BI167" s="94">
        <f>IF(N167="nulová",J167,0)</f>
        <v>0</v>
      </c>
      <c r="BJ167" s="18" t="s">
        <v>82</v>
      </c>
      <c r="BK167" s="94">
        <f>ROUND(I167*H167,2)</f>
        <v>0</v>
      </c>
      <c r="BL167" s="18" t="s">
        <v>543</v>
      </c>
      <c r="BM167" s="93" t="s">
        <v>1464</v>
      </c>
    </row>
    <row r="168" spans="1:65" s="12" customFormat="1">
      <c r="A168" s="231"/>
      <c r="B168" s="232"/>
      <c r="C168" s="231"/>
      <c r="D168" s="233" t="s">
        <v>149</v>
      </c>
      <c r="E168" s="234" t="s">
        <v>1</v>
      </c>
      <c r="F168" s="235" t="s">
        <v>1465</v>
      </c>
      <c r="G168" s="231"/>
      <c r="H168" s="236">
        <v>340</v>
      </c>
      <c r="I168" s="231"/>
      <c r="J168" s="231"/>
      <c r="K168" s="231"/>
      <c r="L168" s="95"/>
      <c r="M168" s="97"/>
      <c r="N168" s="98"/>
      <c r="O168" s="98"/>
      <c r="P168" s="98"/>
      <c r="Q168" s="98"/>
      <c r="R168" s="98"/>
      <c r="S168" s="98"/>
      <c r="T168" s="99"/>
      <c r="AT168" s="96" t="s">
        <v>149</v>
      </c>
      <c r="AU168" s="96" t="s">
        <v>84</v>
      </c>
      <c r="AV168" s="12" t="s">
        <v>84</v>
      </c>
      <c r="AW168" s="12" t="s">
        <v>31</v>
      </c>
      <c r="AX168" s="12" t="s">
        <v>82</v>
      </c>
      <c r="AY168" s="96" t="s">
        <v>143</v>
      </c>
    </row>
    <row r="169" spans="1:65" s="2" customFormat="1" ht="21.75" customHeight="1">
      <c r="A169" s="148"/>
      <c r="B169" s="149"/>
      <c r="C169" s="258" t="s">
        <v>386</v>
      </c>
      <c r="D169" s="258" t="s">
        <v>363</v>
      </c>
      <c r="E169" s="259" t="s">
        <v>1466</v>
      </c>
      <c r="F169" s="260" t="s">
        <v>1467</v>
      </c>
      <c r="G169" s="261" t="s">
        <v>268</v>
      </c>
      <c r="H169" s="262">
        <v>200</v>
      </c>
      <c r="I169" s="122"/>
      <c r="J169" s="263">
        <f>ROUND(I169*H169,2)</f>
        <v>0</v>
      </c>
      <c r="K169" s="260" t="s">
        <v>250</v>
      </c>
      <c r="L169" s="123"/>
      <c r="M169" s="124" t="s">
        <v>1</v>
      </c>
      <c r="N169" s="125" t="s">
        <v>40</v>
      </c>
      <c r="O169" s="35"/>
      <c r="P169" s="91">
        <f>O169*H169</f>
        <v>0</v>
      </c>
      <c r="Q169" s="91">
        <v>4.2999999999999999E-4</v>
      </c>
      <c r="R169" s="91">
        <f>Q169*H169</f>
        <v>8.5999999999999993E-2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1468</v>
      </c>
      <c r="AT169" s="93" t="s">
        <v>363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543</v>
      </c>
      <c r="BM169" s="93" t="s">
        <v>1469</v>
      </c>
    </row>
    <row r="170" spans="1:65" s="2" customFormat="1" ht="21.75" customHeight="1">
      <c r="A170" s="148"/>
      <c r="B170" s="149"/>
      <c r="C170" s="258" t="s">
        <v>395</v>
      </c>
      <c r="D170" s="258" t="s">
        <v>363</v>
      </c>
      <c r="E170" s="259" t="s">
        <v>1470</v>
      </c>
      <c r="F170" s="260" t="s">
        <v>1471</v>
      </c>
      <c r="G170" s="261" t="s">
        <v>268</v>
      </c>
      <c r="H170" s="262">
        <v>140</v>
      </c>
      <c r="I170" s="122"/>
      <c r="J170" s="263">
        <f>ROUND(I170*H170,2)</f>
        <v>0</v>
      </c>
      <c r="K170" s="260" t="s">
        <v>250</v>
      </c>
      <c r="L170" s="123"/>
      <c r="M170" s="124" t="s">
        <v>1</v>
      </c>
      <c r="N170" s="125" t="s">
        <v>40</v>
      </c>
      <c r="O170" s="35"/>
      <c r="P170" s="91">
        <f>O170*H170</f>
        <v>0</v>
      </c>
      <c r="Q170" s="91">
        <v>2.5999999999999998E-4</v>
      </c>
      <c r="R170" s="91">
        <f>Q170*H170</f>
        <v>3.6399999999999995E-2</v>
      </c>
      <c r="S170" s="91">
        <v>0</v>
      </c>
      <c r="T170" s="92">
        <f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93" t="s">
        <v>1468</v>
      </c>
      <c r="AT170" s="93" t="s">
        <v>363</v>
      </c>
      <c r="AU170" s="93" t="s">
        <v>84</v>
      </c>
      <c r="AY170" s="18" t="s">
        <v>143</v>
      </c>
      <c r="BE170" s="94">
        <f>IF(N170="základní",J170,0)</f>
        <v>0</v>
      </c>
      <c r="BF170" s="94">
        <f>IF(N170="snížená",J170,0)</f>
        <v>0</v>
      </c>
      <c r="BG170" s="94">
        <f>IF(N170="zákl. přenesená",J170,0)</f>
        <v>0</v>
      </c>
      <c r="BH170" s="94">
        <f>IF(N170="sníž. přenesená",J170,0)</f>
        <v>0</v>
      </c>
      <c r="BI170" s="94">
        <f>IF(N170="nulová",J170,0)</f>
        <v>0</v>
      </c>
      <c r="BJ170" s="18" t="s">
        <v>82</v>
      </c>
      <c r="BK170" s="94">
        <f>ROUND(I170*H170,2)</f>
        <v>0</v>
      </c>
      <c r="BL170" s="18" t="s">
        <v>543</v>
      </c>
      <c r="BM170" s="93" t="s">
        <v>1472</v>
      </c>
    </row>
    <row r="171" spans="1:65" s="2" customFormat="1" ht="16.5" customHeight="1">
      <c r="A171" s="148"/>
      <c r="B171" s="149"/>
      <c r="C171" s="225" t="s">
        <v>399</v>
      </c>
      <c r="D171" s="225" t="s">
        <v>144</v>
      </c>
      <c r="E171" s="226" t="s">
        <v>1473</v>
      </c>
      <c r="F171" s="227" t="s">
        <v>1474</v>
      </c>
      <c r="G171" s="228" t="s">
        <v>232</v>
      </c>
      <c r="H171" s="229">
        <v>6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543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543</v>
      </c>
      <c r="BM171" s="93" t="s">
        <v>1475</v>
      </c>
    </row>
    <row r="172" spans="1:65" s="2" customFormat="1" ht="16.5" customHeight="1">
      <c r="A172" s="148"/>
      <c r="B172" s="149"/>
      <c r="C172" s="258" t="s">
        <v>404</v>
      </c>
      <c r="D172" s="258" t="s">
        <v>363</v>
      </c>
      <c r="E172" s="259" t="s">
        <v>1476</v>
      </c>
      <c r="F172" s="260" t="s">
        <v>1477</v>
      </c>
      <c r="G172" s="261" t="s">
        <v>232</v>
      </c>
      <c r="H172" s="262">
        <v>6</v>
      </c>
      <c r="I172" s="122"/>
      <c r="J172" s="263">
        <f>ROUND(I172*H172,2)</f>
        <v>0</v>
      </c>
      <c r="K172" s="260" t="s">
        <v>1</v>
      </c>
      <c r="L172" s="123"/>
      <c r="M172" s="133" t="s">
        <v>1</v>
      </c>
      <c r="N172" s="134" t="s">
        <v>40</v>
      </c>
      <c r="O172" s="102"/>
      <c r="P172" s="103">
        <f>O172*H172</f>
        <v>0</v>
      </c>
      <c r="Q172" s="103">
        <v>0</v>
      </c>
      <c r="R172" s="103">
        <f>Q172*H172</f>
        <v>0</v>
      </c>
      <c r="S172" s="103">
        <v>0</v>
      </c>
      <c r="T172" s="104">
        <f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93" t="s">
        <v>1468</v>
      </c>
      <c r="AT172" s="93" t="s">
        <v>363</v>
      </c>
      <c r="AU172" s="93" t="s">
        <v>84</v>
      </c>
      <c r="AY172" s="18" t="s">
        <v>143</v>
      </c>
      <c r="BE172" s="94">
        <f>IF(N172="základní",J172,0)</f>
        <v>0</v>
      </c>
      <c r="BF172" s="94">
        <f>IF(N172="snížená",J172,0)</f>
        <v>0</v>
      </c>
      <c r="BG172" s="94">
        <f>IF(N172="zákl. přenesená",J172,0)</f>
        <v>0</v>
      </c>
      <c r="BH172" s="94">
        <f>IF(N172="sníž. přenesená",J172,0)</f>
        <v>0</v>
      </c>
      <c r="BI172" s="94">
        <f>IF(N172="nulová",J172,0)</f>
        <v>0</v>
      </c>
      <c r="BJ172" s="18" t="s">
        <v>82</v>
      </c>
      <c r="BK172" s="94">
        <f>ROUND(I172*H172,2)</f>
        <v>0</v>
      </c>
      <c r="BL172" s="18" t="s">
        <v>543</v>
      </c>
      <c r="BM172" s="93" t="s">
        <v>1478</v>
      </c>
    </row>
    <row r="173" spans="1:65" s="2" customFormat="1" ht="6.95" customHeight="1">
      <c r="A173" s="148"/>
      <c r="B173" s="164"/>
      <c r="C173" s="165"/>
      <c r="D173" s="165"/>
      <c r="E173" s="165"/>
      <c r="F173" s="165"/>
      <c r="G173" s="165"/>
      <c r="H173" s="165"/>
      <c r="I173" s="165"/>
      <c r="J173" s="165"/>
      <c r="K173" s="165"/>
      <c r="L173" s="25"/>
      <c r="M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</row>
  </sheetData>
  <sheetProtection algorithmName="SHA-512" hashValue="lGxWnml11i6Y23ZZ+faxxXBCovV+tQQsgBt5c+mkBKzC7Kz1thmnAxpqU0Jqwxk/F8u+6j6YBwCASvKytBi2Mw==" saltValue="eVJyffwD6n4ZBHtiwujUcg==" spinCount="100000" sheet="1" objects="1" scenarios="1" autoFilter="0"/>
  <autoFilter ref="C125:K1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opLeftCell="A104" workbookViewId="0">
      <selection activeCell="I119" sqref="I119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83</v>
      </c>
    </row>
    <row r="3" spans="1:4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</row>
    <row r="4" spans="1:4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</row>
    <row r="5" spans="1:4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4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4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46" s="2" customFormat="1" ht="12" customHeight="1">
      <c r="A8" s="148"/>
      <c r="B8" s="149"/>
      <c r="C8" s="148"/>
      <c r="D8" s="145" t="s">
        <v>120</v>
      </c>
      <c r="E8" s="148"/>
      <c r="F8" s="148"/>
      <c r="G8" s="148"/>
      <c r="H8" s="148"/>
      <c r="I8" s="148"/>
      <c r="J8" s="148"/>
      <c r="K8" s="148"/>
      <c r="L8" s="28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46" s="2" customFormat="1" ht="16.5" customHeight="1">
      <c r="A9" s="148"/>
      <c r="B9" s="149"/>
      <c r="C9" s="148"/>
      <c r="D9" s="148"/>
      <c r="E9" s="292" t="s">
        <v>121</v>
      </c>
      <c r="F9" s="333"/>
      <c r="G9" s="333"/>
      <c r="H9" s="333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>
      <c r="A10" s="148"/>
      <c r="B10" s="149"/>
      <c r="C10" s="148"/>
      <c r="D10" s="148"/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2" customHeight="1">
      <c r="A11" s="148"/>
      <c r="B11" s="149"/>
      <c r="C11" s="148"/>
      <c r="D11" s="145" t="s">
        <v>18</v>
      </c>
      <c r="E11" s="148"/>
      <c r="F11" s="146" t="s">
        <v>1</v>
      </c>
      <c r="G11" s="148"/>
      <c r="H11" s="148"/>
      <c r="I11" s="145" t="s">
        <v>19</v>
      </c>
      <c r="J11" s="146" t="s">
        <v>1</v>
      </c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 ht="12" customHeight="1">
      <c r="A12" s="148"/>
      <c r="B12" s="149"/>
      <c r="C12" s="148"/>
      <c r="D12" s="145" t="s">
        <v>20</v>
      </c>
      <c r="E12" s="148"/>
      <c r="F12" s="146" t="s">
        <v>21</v>
      </c>
      <c r="G12" s="148"/>
      <c r="H12" s="148"/>
      <c r="I12" s="145" t="s">
        <v>22</v>
      </c>
      <c r="J12" s="237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0.9" customHeight="1">
      <c r="A13" s="148"/>
      <c r="B13" s="149"/>
      <c r="C13" s="148"/>
      <c r="D13" s="148"/>
      <c r="E13" s="148"/>
      <c r="F13" s="148"/>
      <c r="G13" s="148"/>
      <c r="H13" s="148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48"/>
      <c r="B14" s="149"/>
      <c r="C14" s="148"/>
      <c r="D14" s="145" t="s">
        <v>23</v>
      </c>
      <c r="E14" s="148"/>
      <c r="F14" s="148"/>
      <c r="G14" s="148"/>
      <c r="H14" s="148"/>
      <c r="I14" s="145" t="s">
        <v>24</v>
      </c>
      <c r="J14" s="146" t="s">
        <v>1</v>
      </c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8" customHeight="1">
      <c r="A15" s="148"/>
      <c r="B15" s="149"/>
      <c r="C15" s="148"/>
      <c r="D15" s="148"/>
      <c r="E15" s="146" t="s">
        <v>25</v>
      </c>
      <c r="F15" s="148"/>
      <c r="G15" s="148"/>
      <c r="H15" s="148"/>
      <c r="I15" s="145" t="s">
        <v>26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6.95" customHeight="1">
      <c r="A16" s="148"/>
      <c r="B16" s="149"/>
      <c r="C16" s="148"/>
      <c r="D16" s="148"/>
      <c r="E16" s="148"/>
      <c r="F16" s="148"/>
      <c r="G16" s="148"/>
      <c r="H16" s="148"/>
      <c r="I16" s="148"/>
      <c r="J16" s="148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2" customHeight="1">
      <c r="A17" s="148"/>
      <c r="B17" s="149"/>
      <c r="C17" s="148"/>
      <c r="D17" s="145" t="s">
        <v>27</v>
      </c>
      <c r="E17" s="148"/>
      <c r="F17" s="148"/>
      <c r="G17" s="148"/>
      <c r="H17" s="148"/>
      <c r="I17" s="145" t="s">
        <v>24</v>
      </c>
      <c r="J17" s="136" t="str">
        <f>'Rekapitulace stavby'!AN13</f>
        <v>Vyplň údaj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8" customHeight="1">
      <c r="A18" s="148"/>
      <c r="B18" s="149"/>
      <c r="C18" s="148"/>
      <c r="D18" s="148"/>
      <c r="E18" s="336" t="str">
        <f>'Rekapitulace stavby'!E14</f>
        <v>Vyplň údaj</v>
      </c>
      <c r="F18" s="337"/>
      <c r="G18" s="337"/>
      <c r="H18" s="337"/>
      <c r="I18" s="145" t="s">
        <v>26</v>
      </c>
      <c r="J18" s="136" t="str">
        <f>'Rekapitulace stavby'!AN14</f>
        <v>Vyplň údaj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6.95" customHeight="1">
      <c r="A19" s="148"/>
      <c r="B19" s="149"/>
      <c r="C19" s="148"/>
      <c r="D19" s="148"/>
      <c r="E19" s="148"/>
      <c r="F19" s="148"/>
      <c r="G19" s="148"/>
      <c r="H19" s="148"/>
      <c r="I19" s="148"/>
      <c r="J19" s="148"/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2" customHeight="1">
      <c r="A20" s="148"/>
      <c r="B20" s="149"/>
      <c r="C20" s="148"/>
      <c r="D20" s="145" t="s">
        <v>29</v>
      </c>
      <c r="E20" s="148"/>
      <c r="F20" s="148"/>
      <c r="G20" s="148"/>
      <c r="H20" s="148"/>
      <c r="I20" s="145" t="s">
        <v>24</v>
      </c>
      <c r="J20" s="146" t="s">
        <v>1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8" customHeight="1">
      <c r="A21" s="148"/>
      <c r="B21" s="149"/>
      <c r="C21" s="148"/>
      <c r="D21" s="148"/>
      <c r="E21" s="146" t="s">
        <v>30</v>
      </c>
      <c r="F21" s="148"/>
      <c r="G21" s="148"/>
      <c r="H21" s="148"/>
      <c r="I21" s="145" t="s">
        <v>26</v>
      </c>
      <c r="J21" s="146" t="s">
        <v>1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6.95" customHeight="1">
      <c r="A22" s="148"/>
      <c r="B22" s="149"/>
      <c r="C22" s="148"/>
      <c r="D22" s="148"/>
      <c r="E22" s="148"/>
      <c r="F22" s="148"/>
      <c r="G22" s="148"/>
      <c r="H22" s="148"/>
      <c r="I22" s="148"/>
      <c r="J22" s="148"/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2" customHeight="1">
      <c r="A23" s="148"/>
      <c r="B23" s="149"/>
      <c r="C23" s="148"/>
      <c r="D23" s="145" t="s">
        <v>32</v>
      </c>
      <c r="E23" s="148"/>
      <c r="F23" s="148"/>
      <c r="G23" s="148"/>
      <c r="H23" s="148"/>
      <c r="I23" s="145" t="s">
        <v>24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8" customHeight="1">
      <c r="A24" s="148"/>
      <c r="B24" s="149"/>
      <c r="C24" s="148"/>
      <c r="D24" s="148"/>
      <c r="E24" s="146" t="s">
        <v>33</v>
      </c>
      <c r="F24" s="148"/>
      <c r="G24" s="148"/>
      <c r="H24" s="148"/>
      <c r="I24" s="145" t="s">
        <v>26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6.95" customHeight="1">
      <c r="A25" s="148"/>
      <c r="B25" s="149"/>
      <c r="C25" s="148"/>
      <c r="D25" s="148"/>
      <c r="E25" s="148"/>
      <c r="F25" s="148"/>
      <c r="G25" s="148"/>
      <c r="H25" s="148"/>
      <c r="I25" s="148"/>
      <c r="J25" s="148"/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2" customHeight="1">
      <c r="A26" s="148"/>
      <c r="B26" s="149"/>
      <c r="C26" s="148"/>
      <c r="D26" s="145" t="s">
        <v>34</v>
      </c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8" customFormat="1" ht="16.5" customHeight="1">
      <c r="A27" s="188"/>
      <c r="B27" s="189"/>
      <c r="C27" s="188"/>
      <c r="D27" s="188"/>
      <c r="E27" s="307" t="s">
        <v>1</v>
      </c>
      <c r="F27" s="307"/>
      <c r="G27" s="307"/>
      <c r="H27" s="307"/>
      <c r="I27" s="188"/>
      <c r="J27" s="188"/>
      <c r="K27" s="188"/>
      <c r="L27" s="71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</row>
    <row r="28" spans="1:31" s="2" customFormat="1" ht="6.95" customHeight="1">
      <c r="A28" s="148"/>
      <c r="B28" s="149"/>
      <c r="C28" s="148"/>
      <c r="D28" s="148"/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90"/>
      <c r="E29" s="190"/>
      <c r="F29" s="190"/>
      <c r="G29" s="190"/>
      <c r="H29" s="190"/>
      <c r="I29" s="190"/>
      <c r="J29" s="190"/>
      <c r="K29" s="190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25.35" customHeight="1">
      <c r="A30" s="148"/>
      <c r="B30" s="149"/>
      <c r="C30" s="148"/>
      <c r="D30" s="191" t="s">
        <v>35</v>
      </c>
      <c r="E30" s="148"/>
      <c r="F30" s="148"/>
      <c r="G30" s="148"/>
      <c r="H30" s="148"/>
      <c r="I30" s="148"/>
      <c r="J30" s="192">
        <f>ROUND(J117, 2)</f>
        <v>0</v>
      </c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14.45" customHeight="1">
      <c r="A32" s="148"/>
      <c r="B32" s="149"/>
      <c r="C32" s="148"/>
      <c r="D32" s="148"/>
      <c r="E32" s="148"/>
      <c r="F32" s="193" t="s">
        <v>37</v>
      </c>
      <c r="G32" s="148"/>
      <c r="H32" s="148"/>
      <c r="I32" s="193" t="s">
        <v>36</v>
      </c>
      <c r="J32" s="193" t="s">
        <v>38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14.45" customHeight="1">
      <c r="A33" s="148"/>
      <c r="B33" s="149"/>
      <c r="C33" s="148"/>
      <c r="D33" s="194" t="s">
        <v>39</v>
      </c>
      <c r="E33" s="145" t="s">
        <v>40</v>
      </c>
      <c r="F33" s="195">
        <f>ROUND((SUM(BE117:BE132)),  2)</f>
        <v>0</v>
      </c>
      <c r="G33" s="148"/>
      <c r="H33" s="148"/>
      <c r="I33" s="196">
        <v>0.21</v>
      </c>
      <c r="J33" s="195">
        <f>ROUND(((SUM(BE117:BE132))*I33),  2)</f>
        <v>0</v>
      </c>
      <c r="K33" s="148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5" t="s">
        <v>41</v>
      </c>
      <c r="F34" s="195">
        <f>ROUND((SUM(BF117:BF132)),  2)</f>
        <v>0</v>
      </c>
      <c r="G34" s="148"/>
      <c r="H34" s="148"/>
      <c r="I34" s="196">
        <v>0.15</v>
      </c>
      <c r="J34" s="195">
        <f>ROUND(((SUM(BF117:BF132))*I34), 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hidden="1" customHeight="1">
      <c r="A35" s="148"/>
      <c r="B35" s="149"/>
      <c r="C35" s="148"/>
      <c r="D35" s="148"/>
      <c r="E35" s="145" t="s">
        <v>42</v>
      </c>
      <c r="F35" s="195">
        <f>ROUND((SUM(BG117:BG132)),  2)</f>
        <v>0</v>
      </c>
      <c r="G35" s="148"/>
      <c r="H35" s="148"/>
      <c r="I35" s="196">
        <v>0.21</v>
      </c>
      <c r="J35" s="195">
        <f>0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hidden="1" customHeight="1">
      <c r="A36" s="148"/>
      <c r="B36" s="149"/>
      <c r="C36" s="148"/>
      <c r="D36" s="148"/>
      <c r="E36" s="145" t="s">
        <v>43</v>
      </c>
      <c r="F36" s="195">
        <f>ROUND((SUM(BH117:BH132)),  2)</f>
        <v>0</v>
      </c>
      <c r="G36" s="148"/>
      <c r="H36" s="148"/>
      <c r="I36" s="196">
        <v>0.15</v>
      </c>
      <c r="J36" s="195">
        <f>0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44</v>
      </c>
      <c r="F37" s="195">
        <f>ROUND((SUM(BI117:BI132)),  2)</f>
        <v>0</v>
      </c>
      <c r="G37" s="148"/>
      <c r="H37" s="148"/>
      <c r="I37" s="196">
        <v>0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6.95" customHeight="1">
      <c r="A38" s="148"/>
      <c r="B38" s="149"/>
      <c r="C38" s="148"/>
      <c r="D38" s="148"/>
      <c r="E38" s="148"/>
      <c r="F38" s="148"/>
      <c r="G38" s="148"/>
      <c r="H38" s="148"/>
      <c r="I38" s="148"/>
      <c r="J38" s="148"/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25.35" customHeight="1">
      <c r="A39" s="148"/>
      <c r="B39" s="149"/>
      <c r="C39" s="197"/>
      <c r="D39" s="198" t="s">
        <v>45</v>
      </c>
      <c r="E39" s="174"/>
      <c r="F39" s="174"/>
      <c r="G39" s="199" t="s">
        <v>46</v>
      </c>
      <c r="H39" s="200" t="s">
        <v>47</v>
      </c>
      <c r="I39" s="174"/>
      <c r="J39" s="201">
        <f>SUM(J30:J37)</f>
        <v>0</v>
      </c>
      <c r="K39" s="202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1" customFormat="1" ht="14.45" customHeight="1">
      <c r="A41" s="138"/>
      <c r="B41" s="141"/>
      <c r="C41" s="138"/>
      <c r="D41" s="138"/>
      <c r="E41" s="138"/>
      <c r="F41" s="138"/>
      <c r="G41" s="138"/>
      <c r="H41" s="138"/>
      <c r="I41" s="138"/>
      <c r="J41" s="138"/>
      <c r="K41" s="138"/>
      <c r="L41" s="20"/>
    </row>
    <row r="42" spans="1:31" s="1" customFormat="1" ht="14.45" customHeight="1">
      <c r="A42" s="138"/>
      <c r="B42" s="141"/>
      <c r="C42" s="138"/>
      <c r="D42" s="138"/>
      <c r="E42" s="138"/>
      <c r="F42" s="138"/>
      <c r="G42" s="138"/>
      <c r="H42" s="138"/>
      <c r="I42" s="138"/>
      <c r="J42" s="138"/>
      <c r="K42" s="138"/>
      <c r="L42" s="20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60" t="s">
        <v>53</v>
      </c>
      <c r="H65" s="163"/>
      <c r="I65" s="163"/>
      <c r="J65" s="163"/>
      <c r="K65" s="16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L66" s="20"/>
    </row>
    <row r="67" spans="1:31">
      <c r="B67" s="141"/>
      <c r="L67" s="20"/>
    </row>
    <row r="68" spans="1:31">
      <c r="B68" s="141"/>
      <c r="L68" s="20"/>
    </row>
    <row r="69" spans="1:31">
      <c r="B69" s="141"/>
      <c r="L69" s="20"/>
    </row>
    <row r="70" spans="1:31">
      <c r="B70" s="141"/>
      <c r="L70" s="20"/>
    </row>
    <row r="71" spans="1:31">
      <c r="B71" s="141"/>
      <c r="L71" s="20"/>
    </row>
    <row r="72" spans="1:31">
      <c r="B72" s="141"/>
      <c r="L72" s="20"/>
    </row>
    <row r="73" spans="1:31">
      <c r="B73" s="141"/>
      <c r="L73" s="20"/>
    </row>
    <row r="74" spans="1:31">
      <c r="B74" s="141"/>
      <c r="L74" s="20"/>
    </row>
    <row r="75" spans="1:31">
      <c r="B75" s="141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62" t="s">
        <v>50</v>
      </c>
      <c r="H76" s="151"/>
      <c r="I76" s="151"/>
      <c r="J76" s="204" t="s">
        <v>51</v>
      </c>
      <c r="K76" s="151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47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47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7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47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47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47" s="2" customFormat="1" ht="12" customHeight="1">
      <c r="A86" s="148"/>
      <c r="B86" s="149"/>
      <c r="C86" s="145" t="s">
        <v>120</v>
      </c>
      <c r="D86" s="148"/>
      <c r="E86" s="148"/>
      <c r="F86" s="148"/>
      <c r="G86" s="148"/>
      <c r="H86" s="148"/>
      <c r="I86" s="148"/>
      <c r="J86" s="148"/>
      <c r="K86" s="148"/>
      <c r="L86" s="28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1:47" s="2" customFormat="1" ht="16.5" customHeight="1">
      <c r="A87" s="148"/>
      <c r="B87" s="149"/>
      <c r="C87" s="148"/>
      <c r="D87" s="148"/>
      <c r="E87" s="292" t="str">
        <f>E9</f>
        <v>0 - VEDLEJŠÍ A OSTATNÍ ROZPOČTOVÉ NÁKLADY</v>
      </c>
      <c r="F87" s="333"/>
      <c r="G87" s="333"/>
      <c r="H87" s="333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47" s="2" customFormat="1" ht="6.95" customHeight="1">
      <c r="A88" s="148"/>
      <c r="B88" s="149"/>
      <c r="C88" s="148"/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47" s="2" customFormat="1" ht="12" customHeight="1">
      <c r="A89" s="148"/>
      <c r="B89" s="149"/>
      <c r="C89" s="145" t="s">
        <v>20</v>
      </c>
      <c r="D89" s="148"/>
      <c r="E89" s="148"/>
      <c r="F89" s="146" t="str">
        <f>F12</f>
        <v>Třebíč</v>
      </c>
      <c r="G89" s="148"/>
      <c r="H89" s="148"/>
      <c r="I89" s="145" t="s">
        <v>22</v>
      </c>
      <c r="J89" s="187" t="str">
        <f>IF(J12="","",J12)</f>
        <v/>
      </c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47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47" s="2" customFormat="1" ht="15.2" customHeight="1">
      <c r="A91" s="148"/>
      <c r="B91" s="149"/>
      <c r="C91" s="145" t="s">
        <v>23</v>
      </c>
      <c r="D91" s="148"/>
      <c r="E91" s="148"/>
      <c r="F91" s="146" t="str">
        <f>E15</f>
        <v>Vodovody a kanalizace Třebíč</v>
      </c>
      <c r="G91" s="148"/>
      <c r="H91" s="148"/>
      <c r="I91" s="145" t="s">
        <v>29</v>
      </c>
      <c r="J91" s="205" t="str">
        <f>E21</f>
        <v>DUIS s.r.o.</v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47" s="2" customFormat="1" ht="15.2" customHeight="1">
      <c r="A92" s="148"/>
      <c r="B92" s="149"/>
      <c r="C92" s="145" t="s">
        <v>27</v>
      </c>
      <c r="D92" s="148"/>
      <c r="E92" s="148"/>
      <c r="F92" s="146" t="str">
        <f>IF(E18="","",E18)</f>
        <v>Vyplň údaj</v>
      </c>
      <c r="G92" s="148"/>
      <c r="H92" s="148"/>
      <c r="I92" s="145" t="s">
        <v>32</v>
      </c>
      <c r="J92" s="205" t="str">
        <f>E24</f>
        <v>Z.Makovská</v>
      </c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47" s="2" customFormat="1" ht="10.35" customHeight="1">
      <c r="A93" s="148"/>
      <c r="B93" s="149"/>
      <c r="C93" s="148"/>
      <c r="D93" s="148"/>
      <c r="E93" s="148"/>
      <c r="F93" s="148"/>
      <c r="G93" s="148"/>
      <c r="H93" s="148"/>
      <c r="I93" s="148"/>
      <c r="J93" s="148"/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47" s="2" customFormat="1" ht="29.25" customHeight="1">
      <c r="A94" s="148"/>
      <c r="B94" s="149"/>
      <c r="C94" s="206" t="s">
        <v>123</v>
      </c>
      <c r="D94" s="197"/>
      <c r="E94" s="197"/>
      <c r="F94" s="197"/>
      <c r="G94" s="197"/>
      <c r="H94" s="197"/>
      <c r="I94" s="197"/>
      <c r="J94" s="207" t="s">
        <v>124</v>
      </c>
      <c r="K94" s="197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47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47" s="2" customFormat="1" ht="22.9" customHeight="1">
      <c r="A96" s="148"/>
      <c r="B96" s="149"/>
      <c r="C96" s="208" t="s">
        <v>125</v>
      </c>
      <c r="D96" s="148"/>
      <c r="E96" s="148"/>
      <c r="F96" s="148"/>
      <c r="G96" s="148"/>
      <c r="H96" s="148"/>
      <c r="I96" s="148"/>
      <c r="J96" s="192">
        <f>J117</f>
        <v>0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U96" s="18" t="s">
        <v>126</v>
      </c>
    </row>
    <row r="97" spans="1:31" s="9" customFormat="1" ht="24.95" customHeight="1">
      <c r="A97" s="209"/>
      <c r="B97" s="210"/>
      <c r="C97" s="209"/>
      <c r="D97" s="211" t="s">
        <v>127</v>
      </c>
      <c r="E97" s="212"/>
      <c r="F97" s="212"/>
      <c r="G97" s="212"/>
      <c r="H97" s="212"/>
      <c r="I97" s="212"/>
      <c r="J97" s="213">
        <f>J118</f>
        <v>0</v>
      </c>
      <c r="K97" s="209"/>
      <c r="L97" s="74"/>
    </row>
    <row r="98" spans="1:31" s="2" customFormat="1" ht="21.75" customHeight="1">
      <c r="A98" s="148"/>
      <c r="B98" s="149"/>
      <c r="C98" s="148"/>
      <c r="D98" s="148"/>
      <c r="E98" s="148"/>
      <c r="F98" s="148"/>
      <c r="G98" s="148"/>
      <c r="H98" s="148"/>
      <c r="I98" s="148"/>
      <c r="J98" s="148"/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31" s="2" customFormat="1" ht="6.95" customHeight="1">
      <c r="A99" s="148"/>
      <c r="B99" s="164"/>
      <c r="C99" s="165"/>
      <c r="D99" s="165"/>
      <c r="E99" s="165"/>
      <c r="F99" s="165"/>
      <c r="G99" s="165"/>
      <c r="H99" s="165"/>
      <c r="I99" s="165"/>
      <c r="J99" s="165"/>
      <c r="K99" s="165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3" spans="1:31" s="2" customFormat="1" ht="6.95" customHeight="1">
      <c r="A103" s="148"/>
      <c r="B103" s="166"/>
      <c r="C103" s="167"/>
      <c r="D103" s="167"/>
      <c r="E103" s="167"/>
      <c r="F103" s="167"/>
      <c r="G103" s="167"/>
      <c r="H103" s="167"/>
      <c r="I103" s="167"/>
      <c r="J103" s="167"/>
      <c r="K103" s="167"/>
      <c r="L103" s="28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4" spans="1:31" s="2" customFormat="1" ht="24.95" customHeight="1">
      <c r="A104" s="148"/>
      <c r="B104" s="149"/>
      <c r="C104" s="142" t="s">
        <v>128</v>
      </c>
      <c r="D104" s="148"/>
      <c r="E104" s="148"/>
      <c r="F104" s="148"/>
      <c r="G104" s="148"/>
      <c r="H104" s="148"/>
      <c r="I104" s="148"/>
      <c r="J104" s="148"/>
      <c r="K104" s="148"/>
      <c r="L104" s="28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</row>
    <row r="105" spans="1:31" s="2" customFormat="1" ht="6.9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31" s="2" customFormat="1" ht="12" customHeight="1">
      <c r="A106" s="148"/>
      <c r="B106" s="149"/>
      <c r="C106" s="145" t="s">
        <v>16</v>
      </c>
      <c r="D106" s="148"/>
      <c r="E106" s="148"/>
      <c r="F106" s="148"/>
      <c r="G106" s="148"/>
      <c r="H106" s="148"/>
      <c r="I106" s="148"/>
      <c r="J106" s="148"/>
      <c r="K106" s="148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1:31" s="2" customFormat="1" ht="23.25" customHeight="1">
      <c r="A107" s="148"/>
      <c r="B107" s="149"/>
      <c r="C107" s="148"/>
      <c r="D107" s="148"/>
      <c r="E107" s="334" t="str">
        <f>E7</f>
        <v>Třebíč, Karlovo náměstí, Rekonstrukce vodovodu a kanalizace - Akumulace dešťové vody</v>
      </c>
      <c r="F107" s="335"/>
      <c r="G107" s="335"/>
      <c r="H107" s="335"/>
      <c r="I107" s="148"/>
      <c r="J107" s="148"/>
      <c r="K107" s="148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31" s="2" customFormat="1" ht="12" customHeight="1">
      <c r="A108" s="148"/>
      <c r="B108" s="149"/>
      <c r="C108" s="145" t="s">
        <v>120</v>
      </c>
      <c r="D108" s="148"/>
      <c r="E108" s="148"/>
      <c r="F108" s="148"/>
      <c r="G108" s="148"/>
      <c r="H108" s="148"/>
      <c r="I108" s="148"/>
      <c r="J108" s="148"/>
      <c r="K108" s="148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31" s="2" customFormat="1" ht="16.5" customHeight="1">
      <c r="A109" s="148"/>
      <c r="B109" s="149"/>
      <c r="C109" s="148"/>
      <c r="D109" s="148"/>
      <c r="E109" s="292" t="str">
        <f>E9</f>
        <v>0 - VEDLEJŠÍ A OSTATNÍ ROZPOČTOVÉ NÁKLADY</v>
      </c>
      <c r="F109" s="333"/>
      <c r="G109" s="333"/>
      <c r="H109" s="333"/>
      <c r="I109" s="148"/>
      <c r="J109" s="148"/>
      <c r="K109" s="148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31" s="2" customFormat="1" ht="6.95" customHeight="1">
      <c r="A110" s="148"/>
      <c r="B110" s="149"/>
      <c r="C110" s="148"/>
      <c r="D110" s="148"/>
      <c r="E110" s="148"/>
      <c r="F110" s="148"/>
      <c r="G110" s="148"/>
      <c r="H110" s="148"/>
      <c r="I110" s="148"/>
      <c r="J110" s="148"/>
      <c r="K110" s="148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31" s="2" customFormat="1" ht="12" customHeight="1">
      <c r="A111" s="148"/>
      <c r="B111" s="149"/>
      <c r="C111" s="145" t="s">
        <v>20</v>
      </c>
      <c r="D111" s="148"/>
      <c r="E111" s="148"/>
      <c r="F111" s="146" t="str">
        <f>F12</f>
        <v>Třebíč</v>
      </c>
      <c r="G111" s="148"/>
      <c r="H111" s="148"/>
      <c r="I111" s="145" t="s">
        <v>22</v>
      </c>
      <c r="J111" s="187" t="str">
        <f>IF(J12="","",J12)</f>
        <v/>
      </c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31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" customFormat="1" ht="15.2" customHeight="1">
      <c r="A113" s="148"/>
      <c r="B113" s="149"/>
      <c r="C113" s="145" t="s">
        <v>23</v>
      </c>
      <c r="D113" s="148"/>
      <c r="E113" s="148"/>
      <c r="F113" s="146" t="str">
        <f>E15</f>
        <v>Vodovody a kanalizace Třebíč</v>
      </c>
      <c r="G113" s="148"/>
      <c r="H113" s="148"/>
      <c r="I113" s="145" t="s">
        <v>29</v>
      </c>
      <c r="J113" s="205" t="str">
        <f>E21</f>
        <v>DUIS s.r.o.</v>
      </c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" customFormat="1" ht="15.2" customHeight="1">
      <c r="A114" s="148"/>
      <c r="B114" s="149"/>
      <c r="C114" s="145" t="s">
        <v>27</v>
      </c>
      <c r="D114" s="148"/>
      <c r="E114" s="148"/>
      <c r="F114" s="146" t="str">
        <f>IF(E18="","",E18)</f>
        <v>Vyplň údaj</v>
      </c>
      <c r="G114" s="148"/>
      <c r="H114" s="148"/>
      <c r="I114" s="145" t="s">
        <v>32</v>
      </c>
      <c r="J114" s="205" t="str">
        <f>E24</f>
        <v>Z.Makovská</v>
      </c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" customFormat="1" ht="10.35" customHeight="1">
      <c r="A115" s="148"/>
      <c r="B115" s="149"/>
      <c r="C115" s="148"/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10" customFormat="1" ht="29.25" customHeight="1">
      <c r="A116" s="214"/>
      <c r="B116" s="215"/>
      <c r="C116" s="216" t="s">
        <v>129</v>
      </c>
      <c r="D116" s="217" t="s">
        <v>60</v>
      </c>
      <c r="E116" s="217" t="s">
        <v>56</v>
      </c>
      <c r="F116" s="217" t="s">
        <v>57</v>
      </c>
      <c r="G116" s="217" t="s">
        <v>130</v>
      </c>
      <c r="H116" s="217" t="s">
        <v>131</v>
      </c>
      <c r="I116" s="217" t="s">
        <v>132</v>
      </c>
      <c r="J116" s="217" t="s">
        <v>124</v>
      </c>
      <c r="K116" s="218" t="s">
        <v>133</v>
      </c>
      <c r="L116" s="76"/>
      <c r="M116" s="38" t="s">
        <v>1</v>
      </c>
      <c r="N116" s="39" t="s">
        <v>39</v>
      </c>
      <c r="O116" s="39" t="s">
        <v>134</v>
      </c>
      <c r="P116" s="39" t="s">
        <v>135</v>
      </c>
      <c r="Q116" s="39" t="s">
        <v>136</v>
      </c>
      <c r="R116" s="39" t="s">
        <v>137</v>
      </c>
      <c r="S116" s="39" t="s">
        <v>138</v>
      </c>
      <c r="T116" s="40" t="s">
        <v>139</v>
      </c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</row>
    <row r="117" spans="1:65" s="2" customFormat="1" ht="22.9" customHeight="1">
      <c r="A117" s="148"/>
      <c r="B117" s="149"/>
      <c r="C117" s="177" t="s">
        <v>140</v>
      </c>
      <c r="D117" s="148"/>
      <c r="E117" s="148"/>
      <c r="F117" s="148"/>
      <c r="G117" s="148"/>
      <c r="H117" s="148"/>
      <c r="I117" s="148"/>
      <c r="J117" s="219">
        <f>BK117</f>
        <v>0</v>
      </c>
      <c r="K117" s="148"/>
      <c r="L117" s="25"/>
      <c r="M117" s="41"/>
      <c r="N117" s="33"/>
      <c r="O117" s="42"/>
      <c r="P117" s="77">
        <f>P118</f>
        <v>0</v>
      </c>
      <c r="Q117" s="42"/>
      <c r="R117" s="77">
        <f>R118</f>
        <v>0</v>
      </c>
      <c r="S117" s="42"/>
      <c r="T117" s="78">
        <f>T118</f>
        <v>0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T117" s="18" t="s">
        <v>74</v>
      </c>
      <c r="AU117" s="18" t="s">
        <v>126</v>
      </c>
      <c r="BK117" s="79">
        <f>BK118</f>
        <v>0</v>
      </c>
    </row>
    <row r="118" spans="1:65" s="11" customFormat="1" ht="25.9" customHeight="1">
      <c r="A118" s="220"/>
      <c r="B118" s="221"/>
      <c r="C118" s="220"/>
      <c r="D118" s="222" t="s">
        <v>74</v>
      </c>
      <c r="E118" s="223" t="s">
        <v>141</v>
      </c>
      <c r="F118" s="223" t="s">
        <v>142</v>
      </c>
      <c r="G118" s="220"/>
      <c r="H118" s="220"/>
      <c r="I118" s="220"/>
      <c r="J118" s="224">
        <f>BK118</f>
        <v>0</v>
      </c>
      <c r="K118" s="220"/>
      <c r="L118" s="80"/>
      <c r="M118" s="82"/>
      <c r="N118" s="83"/>
      <c r="O118" s="83"/>
      <c r="P118" s="84">
        <f>SUM(P119:P132)</f>
        <v>0</v>
      </c>
      <c r="Q118" s="83"/>
      <c r="R118" s="84">
        <f>SUM(R119:R132)</f>
        <v>0</v>
      </c>
      <c r="S118" s="83"/>
      <c r="T118" s="85">
        <f>SUM(T119:T132)</f>
        <v>0</v>
      </c>
      <c r="AR118" s="81" t="s">
        <v>104</v>
      </c>
      <c r="AT118" s="86" t="s">
        <v>74</v>
      </c>
      <c r="AU118" s="86" t="s">
        <v>75</v>
      </c>
      <c r="AY118" s="81" t="s">
        <v>143</v>
      </c>
      <c r="BK118" s="87">
        <f>SUM(BK119:BK132)</f>
        <v>0</v>
      </c>
    </row>
    <row r="119" spans="1:65" s="2" customFormat="1" ht="16.5" customHeight="1">
      <c r="A119" s="148"/>
      <c r="B119" s="149"/>
      <c r="C119" s="225" t="s">
        <v>82</v>
      </c>
      <c r="D119" s="225" t="s">
        <v>144</v>
      </c>
      <c r="E119" s="226" t="s">
        <v>82</v>
      </c>
      <c r="F119" s="227" t="s">
        <v>145</v>
      </c>
      <c r="G119" s="228" t="s">
        <v>146</v>
      </c>
      <c r="H119" s="229">
        <v>1</v>
      </c>
      <c r="I119" s="88"/>
      <c r="J119" s="230">
        <f>ROUND(I119*H119,2)</f>
        <v>0</v>
      </c>
      <c r="K119" s="227" t="s">
        <v>1</v>
      </c>
      <c r="L119" s="25"/>
      <c r="M119" s="89" t="s">
        <v>1</v>
      </c>
      <c r="N119" s="90" t="s">
        <v>40</v>
      </c>
      <c r="O119" s="35"/>
      <c r="P119" s="91">
        <f>O119*H119</f>
        <v>0</v>
      </c>
      <c r="Q119" s="91">
        <v>0</v>
      </c>
      <c r="R119" s="91">
        <f>Q119*H119</f>
        <v>0</v>
      </c>
      <c r="S119" s="91">
        <v>0</v>
      </c>
      <c r="T119" s="92">
        <f>S119*H119</f>
        <v>0</v>
      </c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R119" s="93" t="s">
        <v>147</v>
      </c>
      <c r="AT119" s="93" t="s">
        <v>144</v>
      </c>
      <c r="AU119" s="93" t="s">
        <v>82</v>
      </c>
      <c r="AY119" s="18" t="s">
        <v>143</v>
      </c>
      <c r="BE119" s="94">
        <f>IF(N119="základní",J119,0)</f>
        <v>0</v>
      </c>
      <c r="BF119" s="94">
        <f>IF(N119="snížená",J119,0)</f>
        <v>0</v>
      </c>
      <c r="BG119" s="94">
        <f>IF(N119="zákl. přenesená",J119,0)</f>
        <v>0</v>
      </c>
      <c r="BH119" s="94">
        <f>IF(N119="sníž. přenesená",J119,0)</f>
        <v>0</v>
      </c>
      <c r="BI119" s="94">
        <f>IF(N119="nulová",J119,0)</f>
        <v>0</v>
      </c>
      <c r="BJ119" s="18" t="s">
        <v>82</v>
      </c>
      <c r="BK119" s="94">
        <f>ROUND(I119*H119,2)</f>
        <v>0</v>
      </c>
      <c r="BL119" s="18" t="s">
        <v>147</v>
      </c>
      <c r="BM119" s="93" t="s">
        <v>148</v>
      </c>
    </row>
    <row r="120" spans="1:65" s="12" customFormat="1">
      <c r="A120" s="231"/>
      <c r="B120" s="232"/>
      <c r="C120" s="231"/>
      <c r="D120" s="233" t="s">
        <v>149</v>
      </c>
      <c r="E120" s="234" t="s">
        <v>1</v>
      </c>
      <c r="F120" s="235" t="s">
        <v>82</v>
      </c>
      <c r="G120" s="231"/>
      <c r="H120" s="236">
        <v>1</v>
      </c>
      <c r="I120" s="231"/>
      <c r="J120" s="231"/>
      <c r="K120" s="231"/>
      <c r="L120" s="95"/>
      <c r="M120" s="97"/>
      <c r="N120" s="98"/>
      <c r="O120" s="98"/>
      <c r="P120" s="98"/>
      <c r="Q120" s="98"/>
      <c r="R120" s="98"/>
      <c r="S120" s="98"/>
      <c r="T120" s="99"/>
      <c r="AT120" s="96" t="s">
        <v>149</v>
      </c>
      <c r="AU120" s="96" t="s">
        <v>82</v>
      </c>
      <c r="AV120" s="12" t="s">
        <v>84</v>
      </c>
      <c r="AW120" s="12" t="s">
        <v>31</v>
      </c>
      <c r="AX120" s="12" t="s">
        <v>82</v>
      </c>
      <c r="AY120" s="96" t="s">
        <v>143</v>
      </c>
    </row>
    <row r="121" spans="1:65" s="2" customFormat="1" ht="16.5" customHeight="1">
      <c r="A121" s="148"/>
      <c r="B121" s="149"/>
      <c r="C121" s="225">
        <v>2</v>
      </c>
      <c r="D121" s="225" t="s">
        <v>144</v>
      </c>
      <c r="E121" s="226" t="s">
        <v>84</v>
      </c>
      <c r="F121" s="227" t="s">
        <v>150</v>
      </c>
      <c r="G121" s="228" t="s">
        <v>146</v>
      </c>
      <c r="H121" s="229">
        <v>1</v>
      </c>
      <c r="I121" s="88"/>
      <c r="J121" s="230">
        <f>ROUND(I121*H121,2)</f>
        <v>0</v>
      </c>
      <c r="K121" s="227" t="s">
        <v>1</v>
      </c>
      <c r="L121" s="25"/>
      <c r="M121" s="89" t="s">
        <v>1</v>
      </c>
      <c r="N121" s="90" t="s">
        <v>40</v>
      </c>
      <c r="O121" s="35"/>
      <c r="P121" s="91">
        <f>O121*H121</f>
        <v>0</v>
      </c>
      <c r="Q121" s="91">
        <v>0</v>
      </c>
      <c r="R121" s="91">
        <f>Q121*H121</f>
        <v>0</v>
      </c>
      <c r="S121" s="91">
        <v>0</v>
      </c>
      <c r="T121" s="92">
        <f>S121*H121</f>
        <v>0</v>
      </c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R121" s="93" t="s">
        <v>147</v>
      </c>
      <c r="AT121" s="93" t="s">
        <v>144</v>
      </c>
      <c r="AU121" s="93" t="s">
        <v>82</v>
      </c>
      <c r="AY121" s="18" t="s">
        <v>143</v>
      </c>
      <c r="BE121" s="94">
        <f>IF(N121="základní",J121,0)</f>
        <v>0</v>
      </c>
      <c r="BF121" s="94">
        <f>IF(N121="snížená",J121,0)</f>
        <v>0</v>
      </c>
      <c r="BG121" s="94">
        <f>IF(N121="zákl. přenesená",J121,0)</f>
        <v>0</v>
      </c>
      <c r="BH121" s="94">
        <f>IF(N121="sníž. přenesená",J121,0)</f>
        <v>0</v>
      </c>
      <c r="BI121" s="94">
        <f>IF(N121="nulová",J121,0)</f>
        <v>0</v>
      </c>
      <c r="BJ121" s="18" t="s">
        <v>82</v>
      </c>
      <c r="BK121" s="94">
        <f>ROUND(I121*H121,2)</f>
        <v>0</v>
      </c>
      <c r="BL121" s="18" t="s">
        <v>147</v>
      </c>
      <c r="BM121" s="93" t="s">
        <v>151</v>
      </c>
    </row>
    <row r="122" spans="1:65" s="12" customFormat="1">
      <c r="A122" s="231"/>
      <c r="B122" s="232"/>
      <c r="C122" s="231"/>
      <c r="D122" s="233" t="s">
        <v>149</v>
      </c>
      <c r="E122" s="234" t="s">
        <v>1</v>
      </c>
      <c r="F122" s="235" t="s">
        <v>82</v>
      </c>
      <c r="G122" s="231"/>
      <c r="H122" s="236">
        <v>1</v>
      </c>
      <c r="I122" s="231"/>
      <c r="J122" s="231"/>
      <c r="K122" s="231"/>
      <c r="L122" s="95"/>
      <c r="M122" s="97"/>
      <c r="N122" s="98"/>
      <c r="O122" s="98"/>
      <c r="P122" s="98"/>
      <c r="Q122" s="98"/>
      <c r="R122" s="98"/>
      <c r="S122" s="98"/>
      <c r="T122" s="99"/>
      <c r="AT122" s="96" t="s">
        <v>149</v>
      </c>
      <c r="AU122" s="96" t="s">
        <v>82</v>
      </c>
      <c r="AV122" s="12" t="s">
        <v>84</v>
      </c>
      <c r="AW122" s="12" t="s">
        <v>31</v>
      </c>
      <c r="AX122" s="12" t="s">
        <v>82</v>
      </c>
      <c r="AY122" s="96" t="s">
        <v>143</v>
      </c>
    </row>
    <row r="123" spans="1:65" s="2" customFormat="1" ht="16.5" customHeight="1">
      <c r="A123" s="148"/>
      <c r="B123" s="149"/>
      <c r="C123" s="225">
        <v>3</v>
      </c>
      <c r="D123" s="225" t="s">
        <v>144</v>
      </c>
      <c r="E123" s="226" t="s">
        <v>85</v>
      </c>
      <c r="F123" s="227" t="s">
        <v>152</v>
      </c>
      <c r="G123" s="228" t="s">
        <v>146</v>
      </c>
      <c r="H123" s="229">
        <v>1</v>
      </c>
      <c r="I123" s="88"/>
      <c r="J123" s="230">
        <f>ROUND(I123*H123,2)</f>
        <v>0</v>
      </c>
      <c r="K123" s="227" t="s">
        <v>1</v>
      </c>
      <c r="L123" s="25"/>
      <c r="M123" s="89" t="s">
        <v>1</v>
      </c>
      <c r="N123" s="90" t="s">
        <v>40</v>
      </c>
      <c r="O123" s="35"/>
      <c r="P123" s="91">
        <f>O123*H123</f>
        <v>0</v>
      </c>
      <c r="Q123" s="91">
        <v>0</v>
      </c>
      <c r="R123" s="91">
        <f>Q123*H123</f>
        <v>0</v>
      </c>
      <c r="S123" s="91">
        <v>0</v>
      </c>
      <c r="T123" s="92">
        <f>S123*H123</f>
        <v>0</v>
      </c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R123" s="93" t="s">
        <v>147</v>
      </c>
      <c r="AT123" s="93" t="s">
        <v>144</v>
      </c>
      <c r="AU123" s="93" t="s">
        <v>82</v>
      </c>
      <c r="AY123" s="18" t="s">
        <v>143</v>
      </c>
      <c r="BE123" s="94">
        <f>IF(N123="základní",J123,0)</f>
        <v>0</v>
      </c>
      <c r="BF123" s="94">
        <f>IF(N123="snížená",J123,0)</f>
        <v>0</v>
      </c>
      <c r="BG123" s="94">
        <f>IF(N123="zákl. přenesená",J123,0)</f>
        <v>0</v>
      </c>
      <c r="BH123" s="94">
        <f>IF(N123="sníž. přenesená",J123,0)</f>
        <v>0</v>
      </c>
      <c r="BI123" s="94">
        <f>IF(N123="nulová",J123,0)</f>
        <v>0</v>
      </c>
      <c r="BJ123" s="18" t="s">
        <v>82</v>
      </c>
      <c r="BK123" s="94">
        <f>ROUND(I123*H123,2)</f>
        <v>0</v>
      </c>
      <c r="BL123" s="18" t="s">
        <v>147</v>
      </c>
      <c r="BM123" s="93" t="s">
        <v>153</v>
      </c>
    </row>
    <row r="124" spans="1:65" s="12" customFormat="1">
      <c r="A124" s="231"/>
      <c r="B124" s="232"/>
      <c r="C124" s="231"/>
      <c r="D124" s="233" t="s">
        <v>149</v>
      </c>
      <c r="E124" s="234" t="s">
        <v>1</v>
      </c>
      <c r="F124" s="235" t="s">
        <v>82</v>
      </c>
      <c r="G124" s="231"/>
      <c r="H124" s="236">
        <v>1</v>
      </c>
      <c r="I124" s="231"/>
      <c r="J124" s="231"/>
      <c r="K124" s="231"/>
      <c r="L124" s="95"/>
      <c r="M124" s="97"/>
      <c r="N124" s="98"/>
      <c r="O124" s="98"/>
      <c r="P124" s="98"/>
      <c r="Q124" s="98"/>
      <c r="R124" s="98"/>
      <c r="S124" s="98"/>
      <c r="T124" s="99"/>
      <c r="AT124" s="96" t="s">
        <v>149</v>
      </c>
      <c r="AU124" s="96" t="s">
        <v>82</v>
      </c>
      <c r="AV124" s="12" t="s">
        <v>84</v>
      </c>
      <c r="AW124" s="12" t="s">
        <v>31</v>
      </c>
      <c r="AX124" s="12" t="s">
        <v>82</v>
      </c>
      <c r="AY124" s="96" t="s">
        <v>143</v>
      </c>
    </row>
    <row r="125" spans="1:65" s="2" customFormat="1" ht="16.5" customHeight="1">
      <c r="A125" s="148"/>
      <c r="B125" s="149"/>
      <c r="C125" s="225">
        <v>4</v>
      </c>
      <c r="D125" s="225" t="s">
        <v>144</v>
      </c>
      <c r="E125" s="226" t="s">
        <v>101</v>
      </c>
      <c r="F125" s="227" t="s">
        <v>154</v>
      </c>
      <c r="G125" s="228" t="s">
        <v>146</v>
      </c>
      <c r="H125" s="229">
        <v>1</v>
      </c>
      <c r="I125" s="88"/>
      <c r="J125" s="230">
        <f>ROUND(I125*H125,2)</f>
        <v>0</v>
      </c>
      <c r="K125" s="227" t="s">
        <v>1</v>
      </c>
      <c r="L125" s="25"/>
      <c r="M125" s="89" t="s">
        <v>1</v>
      </c>
      <c r="N125" s="90" t="s">
        <v>40</v>
      </c>
      <c r="O125" s="35"/>
      <c r="P125" s="91">
        <f>O125*H125</f>
        <v>0</v>
      </c>
      <c r="Q125" s="91">
        <v>0</v>
      </c>
      <c r="R125" s="91">
        <f>Q125*H125</f>
        <v>0</v>
      </c>
      <c r="S125" s="91">
        <v>0</v>
      </c>
      <c r="T125" s="92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93" t="s">
        <v>147</v>
      </c>
      <c r="AT125" s="93" t="s">
        <v>144</v>
      </c>
      <c r="AU125" s="93" t="s">
        <v>82</v>
      </c>
      <c r="AY125" s="18" t="s">
        <v>143</v>
      </c>
      <c r="BE125" s="94">
        <f>IF(N125="základní",J125,0)</f>
        <v>0</v>
      </c>
      <c r="BF125" s="94">
        <f>IF(N125="snížená",J125,0)</f>
        <v>0</v>
      </c>
      <c r="BG125" s="94">
        <f>IF(N125="zákl. přenesená",J125,0)</f>
        <v>0</v>
      </c>
      <c r="BH125" s="94">
        <f>IF(N125="sníž. přenesená",J125,0)</f>
        <v>0</v>
      </c>
      <c r="BI125" s="94">
        <f>IF(N125="nulová",J125,0)</f>
        <v>0</v>
      </c>
      <c r="BJ125" s="18" t="s">
        <v>82</v>
      </c>
      <c r="BK125" s="94">
        <f>ROUND(I125*H125,2)</f>
        <v>0</v>
      </c>
      <c r="BL125" s="18" t="s">
        <v>147</v>
      </c>
      <c r="BM125" s="93" t="s">
        <v>155</v>
      </c>
    </row>
    <row r="126" spans="1:65" s="12" customFormat="1">
      <c r="A126" s="231"/>
      <c r="B126" s="232"/>
      <c r="C126" s="231"/>
      <c r="D126" s="233" t="s">
        <v>149</v>
      </c>
      <c r="E126" s="234" t="s">
        <v>1</v>
      </c>
      <c r="F126" s="235" t="s">
        <v>82</v>
      </c>
      <c r="G126" s="231"/>
      <c r="H126" s="236">
        <v>1</v>
      </c>
      <c r="I126" s="231"/>
      <c r="J126" s="231"/>
      <c r="K126" s="231"/>
      <c r="L126" s="95"/>
      <c r="M126" s="97"/>
      <c r="N126" s="98"/>
      <c r="O126" s="98"/>
      <c r="P126" s="98"/>
      <c r="Q126" s="98"/>
      <c r="R126" s="98"/>
      <c r="S126" s="98"/>
      <c r="T126" s="99"/>
      <c r="AT126" s="96" t="s">
        <v>149</v>
      </c>
      <c r="AU126" s="96" t="s">
        <v>82</v>
      </c>
      <c r="AV126" s="12" t="s">
        <v>84</v>
      </c>
      <c r="AW126" s="12" t="s">
        <v>31</v>
      </c>
      <c r="AX126" s="12" t="s">
        <v>82</v>
      </c>
      <c r="AY126" s="96" t="s">
        <v>143</v>
      </c>
    </row>
    <row r="127" spans="1:65" s="2" customFormat="1" ht="21.75" customHeight="1">
      <c r="A127" s="148"/>
      <c r="B127" s="149"/>
      <c r="C127" s="225">
        <v>5</v>
      </c>
      <c r="D127" s="225" t="s">
        <v>144</v>
      </c>
      <c r="E127" s="226" t="s">
        <v>104</v>
      </c>
      <c r="F127" s="227" t="s">
        <v>157</v>
      </c>
      <c r="G127" s="228" t="s">
        <v>146</v>
      </c>
      <c r="H127" s="229">
        <v>1</v>
      </c>
      <c r="I127" s="88"/>
      <c r="J127" s="230">
        <f>ROUND(I127*H127,2)</f>
        <v>0</v>
      </c>
      <c r="K127" s="227" t="s">
        <v>1</v>
      </c>
      <c r="L127" s="25"/>
      <c r="M127" s="89" t="s">
        <v>1</v>
      </c>
      <c r="N127" s="90" t="s">
        <v>40</v>
      </c>
      <c r="O127" s="35"/>
      <c r="P127" s="91">
        <f>O127*H127</f>
        <v>0</v>
      </c>
      <c r="Q127" s="91">
        <v>0</v>
      </c>
      <c r="R127" s="91">
        <f>Q127*H127</f>
        <v>0</v>
      </c>
      <c r="S127" s="91">
        <v>0</v>
      </c>
      <c r="T127" s="92">
        <f>S127*H127</f>
        <v>0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R127" s="93" t="s">
        <v>147</v>
      </c>
      <c r="AT127" s="93" t="s">
        <v>144</v>
      </c>
      <c r="AU127" s="93" t="s">
        <v>82</v>
      </c>
      <c r="AY127" s="18" t="s">
        <v>143</v>
      </c>
      <c r="BE127" s="94">
        <f>IF(N127="základní",J127,0)</f>
        <v>0</v>
      </c>
      <c r="BF127" s="94">
        <f>IF(N127="snížená",J127,0)</f>
        <v>0</v>
      </c>
      <c r="BG127" s="94">
        <f>IF(N127="zákl. přenesená",J127,0)</f>
        <v>0</v>
      </c>
      <c r="BH127" s="94">
        <f>IF(N127="sníž. přenesená",J127,0)</f>
        <v>0</v>
      </c>
      <c r="BI127" s="94">
        <f>IF(N127="nulová",J127,0)</f>
        <v>0</v>
      </c>
      <c r="BJ127" s="18" t="s">
        <v>82</v>
      </c>
      <c r="BK127" s="94">
        <f>ROUND(I127*H127,2)</f>
        <v>0</v>
      </c>
      <c r="BL127" s="18" t="s">
        <v>147</v>
      </c>
      <c r="BM127" s="93" t="s">
        <v>158</v>
      </c>
    </row>
    <row r="128" spans="1:65" s="12" customFormat="1">
      <c r="A128" s="231"/>
      <c r="B128" s="232"/>
      <c r="C128" s="231"/>
      <c r="D128" s="233" t="s">
        <v>149</v>
      </c>
      <c r="E128" s="234" t="s">
        <v>1</v>
      </c>
      <c r="F128" s="235" t="s">
        <v>82</v>
      </c>
      <c r="G128" s="231"/>
      <c r="H128" s="236">
        <v>1</v>
      </c>
      <c r="I128" s="231"/>
      <c r="J128" s="231"/>
      <c r="K128" s="231"/>
      <c r="L128" s="95"/>
      <c r="M128" s="97"/>
      <c r="N128" s="98"/>
      <c r="O128" s="98"/>
      <c r="P128" s="98"/>
      <c r="Q128" s="98"/>
      <c r="R128" s="98"/>
      <c r="S128" s="98"/>
      <c r="T128" s="99"/>
      <c r="AT128" s="96" t="s">
        <v>149</v>
      </c>
      <c r="AU128" s="96" t="s">
        <v>82</v>
      </c>
      <c r="AV128" s="12" t="s">
        <v>84</v>
      </c>
      <c r="AW128" s="12" t="s">
        <v>31</v>
      </c>
      <c r="AX128" s="12" t="s">
        <v>82</v>
      </c>
      <c r="AY128" s="96" t="s">
        <v>143</v>
      </c>
    </row>
    <row r="129" spans="1:65" s="2" customFormat="1" ht="16.5" customHeight="1">
      <c r="A129" s="148"/>
      <c r="B129" s="149"/>
      <c r="C129" s="225">
        <v>6</v>
      </c>
      <c r="D129" s="225" t="s">
        <v>144</v>
      </c>
      <c r="E129" s="226" t="s">
        <v>156</v>
      </c>
      <c r="F129" s="227" t="s">
        <v>160</v>
      </c>
      <c r="G129" s="228" t="s">
        <v>146</v>
      </c>
      <c r="H129" s="229">
        <v>1</v>
      </c>
      <c r="I129" s="88"/>
      <c r="J129" s="230">
        <f>ROUND(I129*H129,2)</f>
        <v>0</v>
      </c>
      <c r="K129" s="227" t="s">
        <v>1</v>
      </c>
      <c r="L129" s="25"/>
      <c r="M129" s="89" t="s">
        <v>1</v>
      </c>
      <c r="N129" s="90" t="s">
        <v>40</v>
      </c>
      <c r="O129" s="35"/>
      <c r="P129" s="91">
        <f>O129*H129</f>
        <v>0</v>
      </c>
      <c r="Q129" s="91">
        <v>0</v>
      </c>
      <c r="R129" s="91">
        <f>Q129*H129</f>
        <v>0</v>
      </c>
      <c r="S129" s="91">
        <v>0</v>
      </c>
      <c r="T129" s="92">
        <f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R129" s="93" t="s">
        <v>147</v>
      </c>
      <c r="AT129" s="93" t="s">
        <v>144</v>
      </c>
      <c r="AU129" s="93" t="s">
        <v>82</v>
      </c>
      <c r="AY129" s="18" t="s">
        <v>143</v>
      </c>
      <c r="BE129" s="94">
        <f>IF(N129="základní",J129,0)</f>
        <v>0</v>
      </c>
      <c r="BF129" s="94">
        <f>IF(N129="snížená",J129,0)</f>
        <v>0</v>
      </c>
      <c r="BG129" s="94">
        <f>IF(N129="zákl. přenesená",J129,0)</f>
        <v>0</v>
      </c>
      <c r="BH129" s="94">
        <f>IF(N129="sníž. přenesená",J129,0)</f>
        <v>0</v>
      </c>
      <c r="BI129" s="94">
        <f>IF(N129="nulová",J129,0)</f>
        <v>0</v>
      </c>
      <c r="BJ129" s="18" t="s">
        <v>82</v>
      </c>
      <c r="BK129" s="94">
        <f>ROUND(I129*H129,2)</f>
        <v>0</v>
      </c>
      <c r="BL129" s="18" t="s">
        <v>147</v>
      </c>
      <c r="BM129" s="93" t="s">
        <v>161</v>
      </c>
    </row>
    <row r="130" spans="1:65" s="12" customFormat="1">
      <c r="A130" s="231"/>
      <c r="B130" s="232"/>
      <c r="C130" s="231"/>
      <c r="D130" s="233" t="s">
        <v>149</v>
      </c>
      <c r="E130" s="234" t="s">
        <v>1</v>
      </c>
      <c r="F130" s="235" t="s">
        <v>82</v>
      </c>
      <c r="G130" s="231"/>
      <c r="H130" s="236">
        <v>1</v>
      </c>
      <c r="I130" s="231"/>
      <c r="J130" s="231"/>
      <c r="K130" s="231"/>
      <c r="L130" s="95"/>
      <c r="M130" s="97"/>
      <c r="N130" s="98"/>
      <c r="O130" s="98"/>
      <c r="P130" s="98"/>
      <c r="Q130" s="98"/>
      <c r="R130" s="98"/>
      <c r="S130" s="98"/>
      <c r="T130" s="99"/>
      <c r="AT130" s="96" t="s">
        <v>149</v>
      </c>
      <c r="AU130" s="96" t="s">
        <v>82</v>
      </c>
      <c r="AV130" s="12" t="s">
        <v>84</v>
      </c>
      <c r="AW130" s="12" t="s">
        <v>31</v>
      </c>
      <c r="AX130" s="12" t="s">
        <v>82</v>
      </c>
      <c r="AY130" s="96" t="s">
        <v>143</v>
      </c>
    </row>
    <row r="131" spans="1:65" s="2" customFormat="1" ht="16.5" customHeight="1">
      <c r="A131" s="148"/>
      <c r="B131" s="149"/>
      <c r="C131" s="225">
        <v>7</v>
      </c>
      <c r="D131" s="225" t="s">
        <v>144</v>
      </c>
      <c r="E131" s="226" t="s">
        <v>159</v>
      </c>
      <c r="F131" s="227" t="s">
        <v>163</v>
      </c>
      <c r="G131" s="228" t="s">
        <v>146</v>
      </c>
      <c r="H131" s="229">
        <v>1</v>
      </c>
      <c r="I131" s="88"/>
      <c r="J131" s="230">
        <f>ROUND(I131*H131,2)</f>
        <v>0</v>
      </c>
      <c r="K131" s="227" t="s">
        <v>1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147</v>
      </c>
      <c r="AT131" s="93" t="s">
        <v>144</v>
      </c>
      <c r="AU131" s="93" t="s">
        <v>82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147</v>
      </c>
      <c r="BM131" s="93" t="s">
        <v>164</v>
      </c>
    </row>
    <row r="132" spans="1:65" s="12" customFormat="1">
      <c r="A132" s="231"/>
      <c r="B132" s="232"/>
      <c r="C132" s="231"/>
      <c r="D132" s="233" t="s">
        <v>149</v>
      </c>
      <c r="E132" s="234" t="s">
        <v>1</v>
      </c>
      <c r="F132" s="235" t="s">
        <v>82</v>
      </c>
      <c r="G132" s="231"/>
      <c r="H132" s="236">
        <v>1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82</v>
      </c>
      <c r="AV132" s="12" t="s">
        <v>84</v>
      </c>
      <c r="AW132" s="12" t="s">
        <v>31</v>
      </c>
      <c r="AX132" s="12" t="s">
        <v>82</v>
      </c>
      <c r="AY132" s="96" t="s">
        <v>143</v>
      </c>
    </row>
    <row r="133" spans="1:65" s="2" customFormat="1" ht="6.95" customHeight="1">
      <c r="A133" s="148"/>
      <c r="B133" s="164"/>
      <c r="C133" s="165"/>
      <c r="D133" s="165"/>
      <c r="E133" s="165"/>
      <c r="F133" s="165"/>
      <c r="G133" s="165"/>
      <c r="H133" s="165"/>
      <c r="I133" s="165"/>
      <c r="J133" s="165"/>
      <c r="K133" s="165"/>
      <c r="L133" s="25"/>
      <c r="M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</row>
  </sheetData>
  <sheetProtection algorithmName="SHA-512" hashValue="2AkKh1RMWxH9ypasdfSZH3cnCEksqT8SKX57AOCP0Scrk6EGDzuf80OTnM3iC2pbyd8T1bi9RLGUu9tn3aRuyQ==" saltValue="6BHyXVxIgaCy2LhPbUsmUw==" spinCount="100000" sheet="1" objects="1" scenarios="1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9"/>
  <sheetViews>
    <sheetView showGridLines="0" topLeftCell="A133" workbookViewId="0">
      <selection activeCell="F141" sqref="F141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92</v>
      </c>
      <c r="AZ2" s="105" t="s">
        <v>167</v>
      </c>
      <c r="BA2" s="105" t="s">
        <v>167</v>
      </c>
      <c r="BB2" s="105" t="s">
        <v>1</v>
      </c>
      <c r="BC2" s="105" t="s">
        <v>168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170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171</v>
      </c>
      <c r="BA4" s="105" t="s">
        <v>171</v>
      </c>
      <c r="BB4" s="105" t="s">
        <v>1</v>
      </c>
      <c r="BC4" s="105" t="s">
        <v>172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173</v>
      </c>
      <c r="BA5" s="105" t="s">
        <v>173</v>
      </c>
      <c r="BB5" s="105" t="s">
        <v>1</v>
      </c>
      <c r="BC5" s="105" t="s">
        <v>172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174</v>
      </c>
      <c r="BA6" s="105" t="s">
        <v>174</v>
      </c>
      <c r="BB6" s="105" t="s">
        <v>1</v>
      </c>
      <c r="BC6" s="105" t="s">
        <v>175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  <c r="AZ7" s="105" t="s">
        <v>176</v>
      </c>
      <c r="BA7" s="105" t="s">
        <v>176</v>
      </c>
      <c r="BB7" s="105" t="s">
        <v>1</v>
      </c>
      <c r="BC7" s="105" t="s">
        <v>177</v>
      </c>
      <c r="BD7" s="105" t="s">
        <v>84</v>
      </c>
    </row>
    <row r="8" spans="1:56" ht="12.75">
      <c r="B8" s="141"/>
      <c r="D8" s="145" t="s">
        <v>120</v>
      </c>
      <c r="L8" s="20"/>
      <c r="AZ8" s="105" t="s">
        <v>178</v>
      </c>
      <c r="BA8" s="105" t="s">
        <v>178</v>
      </c>
      <c r="BB8" s="105" t="s">
        <v>1</v>
      </c>
      <c r="BC8" s="105" t="s">
        <v>179</v>
      </c>
      <c r="BD8" s="105" t="s">
        <v>84</v>
      </c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  <c r="AZ9" s="105" t="s">
        <v>181</v>
      </c>
      <c r="BA9" s="105" t="s">
        <v>181</v>
      </c>
      <c r="BB9" s="105" t="s">
        <v>1</v>
      </c>
      <c r="BC9" s="105" t="s">
        <v>182</v>
      </c>
      <c r="BD9" s="105" t="s">
        <v>84</v>
      </c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  <c r="AZ10" s="105" t="s">
        <v>184</v>
      </c>
      <c r="BA10" s="105" t="s">
        <v>184</v>
      </c>
      <c r="BB10" s="105" t="s">
        <v>1</v>
      </c>
      <c r="BC10" s="105" t="s">
        <v>185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338" t="s">
        <v>186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187</v>
      </c>
      <c r="BA11" s="105" t="s">
        <v>187</v>
      </c>
      <c r="BB11" s="105" t="s">
        <v>1</v>
      </c>
      <c r="BC11" s="105" t="s">
        <v>188</v>
      </c>
      <c r="BD11" s="105" t="s">
        <v>84</v>
      </c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190</v>
      </c>
      <c r="BA12" s="105" t="s">
        <v>191</v>
      </c>
      <c r="BB12" s="105" t="s">
        <v>1</v>
      </c>
      <c r="BC12" s="105" t="s">
        <v>192</v>
      </c>
      <c r="BD12" s="105" t="s">
        <v>84</v>
      </c>
    </row>
    <row r="13" spans="1:56" s="2" customFormat="1" ht="16.5" customHeight="1">
      <c r="A13" s="148"/>
      <c r="B13" s="149"/>
      <c r="C13" s="148"/>
      <c r="D13" s="148"/>
      <c r="E13" s="292" t="s">
        <v>193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194</v>
      </c>
      <c r="BA13" s="105" t="s">
        <v>194</v>
      </c>
      <c r="BB13" s="105" t="s">
        <v>1</v>
      </c>
      <c r="BC13" s="105" t="s">
        <v>195</v>
      </c>
      <c r="BD13" s="105" t="s">
        <v>84</v>
      </c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196</v>
      </c>
      <c r="BA14" s="105" t="s">
        <v>197</v>
      </c>
      <c r="BB14" s="105" t="s">
        <v>1</v>
      </c>
      <c r="BC14" s="105" t="s">
        <v>198</v>
      </c>
      <c r="BD14" s="105" t="s">
        <v>84</v>
      </c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199</v>
      </c>
      <c r="BA15" s="105" t="s">
        <v>199</v>
      </c>
      <c r="BB15" s="105" t="s">
        <v>1</v>
      </c>
      <c r="BC15" s="105" t="s">
        <v>200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201</v>
      </c>
      <c r="BA16" s="105" t="s">
        <v>201</v>
      </c>
      <c r="BB16" s="105" t="s">
        <v>1</v>
      </c>
      <c r="BC16" s="105" t="s">
        <v>202</v>
      </c>
      <c r="BD16" s="105" t="s">
        <v>84</v>
      </c>
    </row>
    <row r="17" spans="1:56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203</v>
      </c>
      <c r="BA17" s="105" t="s">
        <v>203</v>
      </c>
      <c r="BB17" s="105" t="s">
        <v>1</v>
      </c>
      <c r="BC17" s="105" t="s">
        <v>204</v>
      </c>
      <c r="BD17" s="105" t="s">
        <v>84</v>
      </c>
    </row>
    <row r="18" spans="1:56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205</v>
      </c>
      <c r="BA18" s="105" t="s">
        <v>205</v>
      </c>
      <c r="BB18" s="105" t="s">
        <v>1</v>
      </c>
      <c r="BC18" s="105" t="s">
        <v>168</v>
      </c>
      <c r="BD18" s="105" t="s">
        <v>84</v>
      </c>
    </row>
    <row r="19" spans="1:56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206</v>
      </c>
      <c r="BA19" s="105" t="s">
        <v>206</v>
      </c>
      <c r="BB19" s="105" t="s">
        <v>1</v>
      </c>
      <c r="BC19" s="105" t="s">
        <v>207</v>
      </c>
      <c r="BD19" s="105" t="s">
        <v>84</v>
      </c>
    </row>
    <row r="20" spans="1:56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208</v>
      </c>
      <c r="BA20" s="105" t="s">
        <v>208</v>
      </c>
      <c r="BB20" s="105" t="s">
        <v>1</v>
      </c>
      <c r="BC20" s="105" t="s">
        <v>209</v>
      </c>
      <c r="BD20" s="105" t="s">
        <v>84</v>
      </c>
    </row>
    <row r="21" spans="1:56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210</v>
      </c>
      <c r="BA21" s="105" t="s">
        <v>210</v>
      </c>
      <c r="BB21" s="105" t="s">
        <v>1</v>
      </c>
      <c r="BC21" s="105" t="s">
        <v>211</v>
      </c>
      <c r="BD21" s="105" t="s">
        <v>84</v>
      </c>
    </row>
    <row r="22" spans="1:56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212</v>
      </c>
      <c r="BA22" s="105" t="s">
        <v>212</v>
      </c>
      <c r="BB22" s="105" t="s">
        <v>1</v>
      </c>
      <c r="BC22" s="105" t="s">
        <v>213</v>
      </c>
      <c r="BD22" s="105" t="s">
        <v>84</v>
      </c>
    </row>
    <row r="23" spans="1:56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ROUND(J134,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ROUND((SUM(BE134:BE338)),  2)</f>
        <v>0</v>
      </c>
      <c r="G37" s="148"/>
      <c r="H37" s="148"/>
      <c r="I37" s="196">
        <v>0.21</v>
      </c>
      <c r="J37" s="195">
        <f>ROUND(((SUM(BE134:BE338))*I37),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ROUND((SUM(BF134:BF338)),  2)</f>
        <v>0</v>
      </c>
      <c r="G38" s="148"/>
      <c r="H38" s="148"/>
      <c r="I38" s="196">
        <v>0.15</v>
      </c>
      <c r="J38" s="195">
        <f>ROUND(((SUM(BF134:BF338))*I38),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ROUND((SUM(BG134:BG338)),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ROUND((SUM(BH134:BH338)),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ROUND((SUM(BI134:BI338)),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16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L66" s="20"/>
    </row>
    <row r="67" spans="1:31">
      <c r="B67" s="141"/>
      <c r="G67" s="68"/>
      <c r="H67" s="68"/>
      <c r="I67" s="68"/>
      <c r="J67" s="68"/>
      <c r="L67" s="20"/>
    </row>
    <row r="68" spans="1:31">
      <c r="B68" s="141"/>
      <c r="G68" s="68"/>
      <c r="H68" s="68"/>
      <c r="I68" s="68"/>
      <c r="J68" s="68"/>
      <c r="L68" s="20"/>
    </row>
    <row r="69" spans="1:31">
      <c r="B69" s="141"/>
      <c r="G69" s="68"/>
      <c r="H69" s="68"/>
      <c r="I69" s="68"/>
      <c r="J69" s="68"/>
      <c r="L69" s="20"/>
    </row>
    <row r="70" spans="1:31">
      <c r="B70" s="141"/>
      <c r="G70" s="68"/>
      <c r="H70" s="68"/>
      <c r="I70" s="68"/>
      <c r="J70" s="68"/>
      <c r="L70" s="20"/>
    </row>
    <row r="71" spans="1:31">
      <c r="B71" s="141"/>
      <c r="G71" s="68"/>
      <c r="H71" s="68"/>
      <c r="I71" s="68"/>
      <c r="J71" s="68"/>
      <c r="L71" s="20"/>
    </row>
    <row r="72" spans="1:31">
      <c r="B72" s="141"/>
      <c r="G72" s="68"/>
      <c r="H72" s="68"/>
      <c r="I72" s="68"/>
      <c r="J72" s="68"/>
      <c r="L72" s="20"/>
    </row>
    <row r="73" spans="1:31">
      <c r="B73" s="141"/>
      <c r="G73" s="68"/>
      <c r="H73" s="68"/>
      <c r="I73" s="68"/>
      <c r="J73" s="68"/>
      <c r="L73" s="20"/>
    </row>
    <row r="74" spans="1:31">
      <c r="B74" s="141"/>
      <c r="G74" s="68"/>
      <c r="H74" s="68"/>
      <c r="I74" s="68"/>
      <c r="J74" s="68"/>
      <c r="L74" s="20"/>
    </row>
    <row r="75" spans="1:31">
      <c r="B75" s="141"/>
      <c r="G75" s="68"/>
      <c r="H75" s="68"/>
      <c r="I75" s="68"/>
      <c r="J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151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186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6.5" customHeight="1">
      <c r="A91" s="148"/>
      <c r="B91" s="149"/>
      <c r="C91" s="148"/>
      <c r="D91" s="148"/>
      <c r="E91" s="292" t="str">
        <f>E13</f>
        <v>1 - DSO 03.1.1 Stoka A-d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J134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J135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J136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216</v>
      </c>
      <c r="E103" s="240"/>
      <c r="F103" s="240"/>
      <c r="G103" s="240"/>
      <c r="H103" s="240"/>
      <c r="I103" s="240"/>
      <c r="J103" s="241">
        <f>J247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217</v>
      </c>
      <c r="E104" s="240"/>
      <c r="F104" s="240"/>
      <c r="G104" s="240"/>
      <c r="H104" s="240"/>
      <c r="I104" s="240"/>
      <c r="J104" s="241">
        <f>J253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218</v>
      </c>
      <c r="E105" s="240"/>
      <c r="F105" s="240"/>
      <c r="G105" s="240"/>
      <c r="H105" s="240"/>
      <c r="I105" s="240"/>
      <c r="J105" s="241">
        <f>J259</f>
        <v>0</v>
      </c>
      <c r="K105" s="184"/>
      <c r="L105" s="106"/>
    </row>
    <row r="106" spans="1:47" s="13" customFormat="1" ht="19.899999999999999" customHeight="1">
      <c r="A106" s="184"/>
      <c r="B106" s="238"/>
      <c r="C106" s="184"/>
      <c r="D106" s="239" t="s">
        <v>219</v>
      </c>
      <c r="E106" s="240"/>
      <c r="F106" s="240"/>
      <c r="G106" s="240"/>
      <c r="H106" s="240"/>
      <c r="I106" s="240"/>
      <c r="J106" s="241">
        <f>J267</f>
        <v>0</v>
      </c>
      <c r="K106" s="184"/>
      <c r="L106" s="106"/>
    </row>
    <row r="107" spans="1:47" s="13" customFormat="1" ht="19.899999999999999" customHeight="1">
      <c r="A107" s="184"/>
      <c r="B107" s="238"/>
      <c r="C107" s="184"/>
      <c r="D107" s="239" t="s">
        <v>220</v>
      </c>
      <c r="E107" s="240"/>
      <c r="F107" s="240"/>
      <c r="G107" s="240"/>
      <c r="H107" s="240"/>
      <c r="I107" s="240"/>
      <c r="J107" s="241">
        <f>J274</f>
        <v>0</v>
      </c>
      <c r="K107" s="184"/>
      <c r="L107" s="106"/>
    </row>
    <row r="108" spans="1:47" s="13" customFormat="1" ht="19.899999999999999" customHeight="1">
      <c r="A108" s="184"/>
      <c r="B108" s="238"/>
      <c r="C108" s="184"/>
      <c r="D108" s="239" t="s">
        <v>221</v>
      </c>
      <c r="E108" s="240"/>
      <c r="F108" s="240"/>
      <c r="G108" s="240"/>
      <c r="H108" s="240"/>
      <c r="I108" s="240"/>
      <c r="J108" s="241">
        <f>J288</f>
        <v>0</v>
      </c>
      <c r="K108" s="184"/>
      <c r="L108" s="106"/>
    </row>
    <row r="109" spans="1:47" s="9" customFormat="1" ht="24.95" customHeight="1">
      <c r="A109" s="209"/>
      <c r="B109" s="210"/>
      <c r="C109" s="209"/>
      <c r="D109" s="211" t="s">
        <v>222</v>
      </c>
      <c r="E109" s="212"/>
      <c r="F109" s="212"/>
      <c r="G109" s="212"/>
      <c r="H109" s="212"/>
      <c r="I109" s="212"/>
      <c r="J109" s="213">
        <f>J332</f>
        <v>0</v>
      </c>
      <c r="K109" s="209"/>
      <c r="L109" s="74"/>
    </row>
    <row r="110" spans="1:47" s="13" customFormat="1" ht="19.899999999999999" customHeight="1">
      <c r="A110" s="184"/>
      <c r="B110" s="238"/>
      <c r="C110" s="184"/>
      <c r="D110" s="239" t="s">
        <v>223</v>
      </c>
      <c r="E110" s="240"/>
      <c r="F110" s="240"/>
      <c r="G110" s="240"/>
      <c r="H110" s="240"/>
      <c r="I110" s="240"/>
      <c r="J110" s="241">
        <f>J333</f>
        <v>0</v>
      </c>
      <c r="K110" s="184"/>
      <c r="L110" s="106"/>
    </row>
    <row r="111" spans="1:47" s="2" customFormat="1" ht="21.75" customHeight="1">
      <c r="A111" s="148"/>
      <c r="B111" s="149"/>
      <c r="C111" s="148"/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64"/>
      <c r="C112" s="165"/>
      <c r="D112" s="165"/>
      <c r="E112" s="165"/>
      <c r="F112" s="165"/>
      <c r="G112" s="165"/>
      <c r="H112" s="165"/>
      <c r="I112" s="165"/>
      <c r="J112" s="165"/>
      <c r="K112" s="165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48"/>
      <c r="B116" s="166"/>
      <c r="C116" s="167"/>
      <c r="D116" s="167"/>
      <c r="E116" s="167"/>
      <c r="F116" s="167"/>
      <c r="G116" s="167"/>
      <c r="H116" s="167"/>
      <c r="I116" s="167"/>
      <c r="J116" s="167"/>
      <c r="K116" s="167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48"/>
      <c r="B117" s="149"/>
      <c r="C117" s="142" t="s">
        <v>128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48"/>
      <c r="B118" s="149"/>
      <c r="C118" s="148"/>
      <c r="D118" s="148"/>
      <c r="E118" s="148"/>
      <c r="F118" s="148"/>
      <c r="G118" s="148"/>
      <c r="H118" s="148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48"/>
      <c r="B119" s="149"/>
      <c r="C119" s="145" t="s">
        <v>16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48"/>
      <c r="B120" s="149"/>
      <c r="C120" s="148"/>
      <c r="D120" s="148"/>
      <c r="E120" s="334" t="str">
        <f>E7</f>
        <v>Třebíč, Karlovo náměstí, Rekonstrukce vodovodu a kanalizace - Akumulace dešťové vody</v>
      </c>
      <c r="F120" s="335"/>
      <c r="G120" s="335"/>
      <c r="H120" s="335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38"/>
      <c r="B121" s="141"/>
      <c r="C121" s="145" t="s">
        <v>120</v>
      </c>
      <c r="D121" s="138"/>
      <c r="E121" s="138"/>
      <c r="F121" s="138"/>
      <c r="G121" s="138"/>
      <c r="H121" s="138"/>
      <c r="I121" s="138"/>
      <c r="J121" s="138"/>
      <c r="K121" s="138"/>
      <c r="L121" s="20"/>
    </row>
    <row r="122" spans="1:31" s="1" customFormat="1" ht="16.5" customHeight="1">
      <c r="A122" s="138"/>
      <c r="B122" s="141"/>
      <c r="C122" s="138"/>
      <c r="D122" s="138"/>
      <c r="E122" s="334" t="s">
        <v>180</v>
      </c>
      <c r="F122" s="303"/>
      <c r="G122" s="303"/>
      <c r="H122" s="303"/>
      <c r="I122" s="138"/>
      <c r="J122" s="138"/>
      <c r="K122" s="138"/>
      <c r="L122" s="20"/>
    </row>
    <row r="123" spans="1:31" s="1" customFormat="1" ht="12" customHeight="1">
      <c r="A123" s="138"/>
      <c r="B123" s="141"/>
      <c r="C123" s="145" t="s">
        <v>183</v>
      </c>
      <c r="D123" s="138"/>
      <c r="E123" s="138"/>
      <c r="F123" s="138"/>
      <c r="G123" s="138"/>
      <c r="H123" s="138"/>
      <c r="I123" s="138"/>
      <c r="J123" s="138"/>
      <c r="K123" s="138"/>
      <c r="L123" s="20"/>
    </row>
    <row r="124" spans="1:31" s="2" customFormat="1" ht="16.5" customHeight="1">
      <c r="A124" s="148"/>
      <c r="B124" s="149"/>
      <c r="C124" s="148"/>
      <c r="D124" s="148"/>
      <c r="E124" s="338" t="s">
        <v>186</v>
      </c>
      <c r="F124" s="333"/>
      <c r="G124" s="333"/>
      <c r="H124" s="333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48"/>
      <c r="B125" s="149"/>
      <c r="C125" s="145" t="s">
        <v>189</v>
      </c>
      <c r="D125" s="148"/>
      <c r="E125" s="148"/>
      <c r="F125" s="148"/>
      <c r="G125" s="148"/>
      <c r="H125" s="148"/>
      <c r="I125" s="148"/>
      <c r="J125" s="148"/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6.5" customHeight="1">
      <c r="A126" s="148"/>
      <c r="B126" s="149"/>
      <c r="C126" s="148"/>
      <c r="D126" s="148"/>
      <c r="E126" s="292" t="str">
        <f>E13</f>
        <v>1 - DSO 03.1.1 Stoka A-d</v>
      </c>
      <c r="F126" s="333"/>
      <c r="G126" s="333"/>
      <c r="H126" s="333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48"/>
      <c r="B128" s="149"/>
      <c r="C128" s="145" t="s">
        <v>20</v>
      </c>
      <c r="D128" s="148"/>
      <c r="E128" s="148"/>
      <c r="F128" s="146" t="str">
        <f>F16</f>
        <v>Třebíč</v>
      </c>
      <c r="G128" s="148"/>
      <c r="H128" s="148"/>
      <c r="I128" s="145" t="s">
        <v>22</v>
      </c>
      <c r="J128" s="187" t="str">
        <f>IF(J16="","",J16)</f>
        <v/>
      </c>
      <c r="K128" s="148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48"/>
      <c r="B129" s="149"/>
      <c r="C129" s="148"/>
      <c r="D129" s="148"/>
      <c r="E129" s="148"/>
      <c r="F129" s="148"/>
      <c r="G129" s="148"/>
      <c r="H129" s="148"/>
      <c r="I129" s="148"/>
      <c r="J129" s="148"/>
      <c r="K129" s="148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48"/>
      <c r="B130" s="149"/>
      <c r="C130" s="145" t="s">
        <v>23</v>
      </c>
      <c r="D130" s="148"/>
      <c r="E130" s="148"/>
      <c r="F130" s="146" t="str">
        <f>E19</f>
        <v>Vodovody a kanalizace Třebíč</v>
      </c>
      <c r="G130" s="148"/>
      <c r="H130" s="148"/>
      <c r="I130" s="145" t="s">
        <v>29</v>
      </c>
      <c r="J130" s="205" t="str">
        <f>E25</f>
        <v>DUIS s.r.o.</v>
      </c>
      <c r="K130" s="148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48"/>
      <c r="B131" s="149"/>
      <c r="C131" s="145" t="s">
        <v>27</v>
      </c>
      <c r="D131" s="148"/>
      <c r="E131" s="148"/>
      <c r="F131" s="146" t="str">
        <f>IF(E22="","",E22)</f>
        <v>Vyplň údaj</v>
      </c>
      <c r="G131" s="148"/>
      <c r="H131" s="148"/>
      <c r="I131" s="145" t="s">
        <v>32</v>
      </c>
      <c r="J131" s="205" t="str">
        <f>E28</f>
        <v>Z.Makovská</v>
      </c>
      <c r="K131" s="148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48"/>
      <c r="B132" s="149"/>
      <c r="C132" s="148"/>
      <c r="D132" s="148"/>
      <c r="E132" s="148"/>
      <c r="F132" s="148"/>
      <c r="G132" s="148"/>
      <c r="H132" s="148"/>
      <c r="I132" s="148"/>
      <c r="J132" s="148"/>
      <c r="K132" s="148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14"/>
      <c r="B133" s="215"/>
      <c r="C133" s="216" t="s">
        <v>129</v>
      </c>
      <c r="D133" s="217" t="s">
        <v>60</v>
      </c>
      <c r="E133" s="217" t="s">
        <v>56</v>
      </c>
      <c r="F133" s="217" t="s">
        <v>57</v>
      </c>
      <c r="G133" s="217" t="s">
        <v>130</v>
      </c>
      <c r="H133" s="217" t="s">
        <v>131</v>
      </c>
      <c r="I133" s="217" t="s">
        <v>132</v>
      </c>
      <c r="J133" s="217" t="s">
        <v>124</v>
      </c>
      <c r="K133" s="218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48"/>
      <c r="B134" s="149"/>
      <c r="C134" s="177" t="s">
        <v>140</v>
      </c>
      <c r="D134" s="148"/>
      <c r="E134" s="148"/>
      <c r="F134" s="148"/>
      <c r="G134" s="148"/>
      <c r="H134" s="148"/>
      <c r="I134" s="148"/>
      <c r="J134" s="219">
        <f>BK134</f>
        <v>0</v>
      </c>
      <c r="K134" s="148"/>
      <c r="L134" s="25"/>
      <c r="M134" s="41"/>
      <c r="N134" s="33"/>
      <c r="O134" s="42"/>
      <c r="P134" s="77">
        <f>P135+P332</f>
        <v>0</v>
      </c>
      <c r="Q134" s="42"/>
      <c r="R134" s="77">
        <f>R135+R332</f>
        <v>340.18681190000001</v>
      </c>
      <c r="S134" s="42"/>
      <c r="T134" s="78">
        <f>T135+T332</f>
        <v>244.26907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BK135+BK332</f>
        <v>0</v>
      </c>
    </row>
    <row r="135" spans="1:65" s="11" customFormat="1" ht="25.9" customHeight="1">
      <c r="A135" s="220"/>
      <c r="B135" s="221"/>
      <c r="C135" s="220"/>
      <c r="D135" s="222" t="s">
        <v>74</v>
      </c>
      <c r="E135" s="223" t="s">
        <v>224</v>
      </c>
      <c r="F135" s="223" t="s">
        <v>225</v>
      </c>
      <c r="G135" s="220"/>
      <c r="H135" s="220"/>
      <c r="I135" s="220"/>
      <c r="J135" s="224">
        <f>BK135</f>
        <v>0</v>
      </c>
      <c r="K135" s="220"/>
      <c r="L135" s="80"/>
      <c r="M135" s="82"/>
      <c r="N135" s="83"/>
      <c r="O135" s="83"/>
      <c r="P135" s="84">
        <f>P136+P247+P253+P259+P267+P274+P288</f>
        <v>0</v>
      </c>
      <c r="Q135" s="83"/>
      <c r="R135" s="84">
        <f>R136+R247+R253+R259+R267+R274+R288</f>
        <v>339.02629910000002</v>
      </c>
      <c r="S135" s="83"/>
      <c r="T135" s="85">
        <f>T136+T247+T253+T259+T267+T274+T288</f>
        <v>244.26907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BK136+BK247+BK253+BK259+BK267+BK274+BK288</f>
        <v>0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82</v>
      </c>
      <c r="F136" s="242" t="s">
        <v>226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SUM(P137:P246)</f>
        <v>0</v>
      </c>
      <c r="Q136" s="83"/>
      <c r="R136" s="84">
        <f>SUM(R137:R246)</f>
        <v>255.02477010000001</v>
      </c>
      <c r="S136" s="83"/>
      <c r="T136" s="85">
        <f>SUM(T137:T246)</f>
        <v>179.38666999999998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SUM(BK137:BK246)</f>
        <v>0</v>
      </c>
    </row>
    <row r="137" spans="1:65" s="2" customFormat="1" ht="67.5" customHeight="1">
      <c r="A137" s="148"/>
      <c r="B137" s="149"/>
      <c r="C137" s="225" t="s">
        <v>82</v>
      </c>
      <c r="D137" s="225" t="s">
        <v>144</v>
      </c>
      <c r="E137" s="226" t="s">
        <v>227</v>
      </c>
      <c r="F137" s="227" t="s">
        <v>228</v>
      </c>
      <c r="G137" s="228" t="s">
        <v>146</v>
      </c>
      <c r="H137" s="229">
        <v>1</v>
      </c>
      <c r="I137" s="88"/>
      <c r="J137" s="230">
        <f>ROUND(I137*H137,2)</f>
        <v>0</v>
      </c>
      <c r="K137" s="227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229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230</v>
      </c>
      <c r="G138" s="231"/>
      <c r="H138" s="236">
        <v>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77.25" customHeight="1">
      <c r="A139" s="148"/>
      <c r="B139" s="149"/>
      <c r="C139" s="225" t="s">
        <v>84</v>
      </c>
      <c r="D139" s="225" t="s">
        <v>144</v>
      </c>
      <c r="E139" s="226" t="s">
        <v>231</v>
      </c>
      <c r="F139" s="285" t="s">
        <v>1500</v>
      </c>
      <c r="G139" s="228" t="s">
        <v>232</v>
      </c>
      <c r="H139" s="229">
        <v>1</v>
      </c>
      <c r="I139" s="88"/>
      <c r="J139" s="230">
        <f>ROUND(I139*H139,2)</f>
        <v>0</v>
      </c>
      <c r="K139" s="227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233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86" t="s">
        <v>82</v>
      </c>
      <c r="G140" s="231"/>
      <c r="H140" s="236">
        <v>1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73.5" customHeight="1">
      <c r="A141" s="148"/>
      <c r="B141" s="149"/>
      <c r="C141" s="225" t="s">
        <v>85</v>
      </c>
      <c r="D141" s="225" t="s">
        <v>144</v>
      </c>
      <c r="E141" s="226" t="s">
        <v>234</v>
      </c>
      <c r="F141" s="285" t="s">
        <v>1502</v>
      </c>
      <c r="G141" s="228" t="s">
        <v>232</v>
      </c>
      <c r="H141" s="229">
        <v>1</v>
      </c>
      <c r="I141" s="88"/>
      <c r="J141" s="230">
        <f>ROUND(I141*H141,2)</f>
        <v>0</v>
      </c>
      <c r="K141" s="227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235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86" t="s">
        <v>236</v>
      </c>
      <c r="G142" s="231"/>
      <c r="H142" s="236">
        <v>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61.5" customHeight="1">
      <c r="A143" s="148"/>
      <c r="B143" s="149"/>
      <c r="C143" s="225" t="s">
        <v>101</v>
      </c>
      <c r="D143" s="225" t="s">
        <v>144</v>
      </c>
      <c r="E143" s="226" t="s">
        <v>237</v>
      </c>
      <c r="F143" s="285" t="s">
        <v>1501</v>
      </c>
      <c r="G143" s="228" t="s">
        <v>238</v>
      </c>
      <c r="H143" s="229">
        <v>1</v>
      </c>
      <c r="I143" s="88"/>
      <c r="J143" s="230">
        <f>ROUND(I143*H143,2)</f>
        <v>0</v>
      </c>
      <c r="K143" s="227" t="s">
        <v>1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239</v>
      </c>
    </row>
    <row r="144" spans="1:65" s="14" customFormat="1">
      <c r="A144" s="244"/>
      <c r="B144" s="245"/>
      <c r="C144" s="244"/>
      <c r="D144" s="233" t="s">
        <v>149</v>
      </c>
      <c r="E144" s="246" t="s">
        <v>1</v>
      </c>
      <c r="F144" s="247" t="s">
        <v>240</v>
      </c>
      <c r="G144" s="244"/>
      <c r="H144" s="246" t="s">
        <v>1</v>
      </c>
      <c r="I144" s="244"/>
      <c r="J144" s="244"/>
      <c r="K144" s="244"/>
      <c r="L144" s="107"/>
      <c r="M144" s="109"/>
      <c r="N144" s="110"/>
      <c r="O144" s="110"/>
      <c r="P144" s="110"/>
      <c r="Q144" s="110"/>
      <c r="R144" s="110"/>
      <c r="S144" s="110"/>
      <c r="T144" s="111"/>
      <c r="AT144" s="108" t="s">
        <v>149</v>
      </c>
      <c r="AU144" s="108" t="s">
        <v>84</v>
      </c>
      <c r="AV144" s="14" t="s">
        <v>82</v>
      </c>
      <c r="AW144" s="14" t="s">
        <v>31</v>
      </c>
      <c r="AX144" s="14" t="s">
        <v>75</v>
      </c>
      <c r="AY144" s="108" t="s">
        <v>143</v>
      </c>
    </row>
    <row r="145" spans="1:65" s="14" customFormat="1">
      <c r="A145" s="244"/>
      <c r="B145" s="245"/>
      <c r="C145" s="244"/>
      <c r="D145" s="233" t="s">
        <v>149</v>
      </c>
      <c r="E145" s="246" t="s">
        <v>1</v>
      </c>
      <c r="F145" s="247" t="s">
        <v>241</v>
      </c>
      <c r="G145" s="244"/>
      <c r="H145" s="246" t="s">
        <v>1</v>
      </c>
      <c r="I145" s="244"/>
      <c r="J145" s="244"/>
      <c r="K145" s="244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4" customFormat="1">
      <c r="A146" s="244"/>
      <c r="B146" s="245"/>
      <c r="C146" s="244"/>
      <c r="D146" s="233" t="s">
        <v>149</v>
      </c>
      <c r="E146" s="246" t="s">
        <v>1</v>
      </c>
      <c r="F146" s="247" t="s">
        <v>242</v>
      </c>
      <c r="G146" s="244"/>
      <c r="H146" s="246" t="s">
        <v>1</v>
      </c>
      <c r="I146" s="244"/>
      <c r="J146" s="244"/>
      <c r="K146" s="244"/>
      <c r="L146" s="107"/>
      <c r="M146" s="109"/>
      <c r="N146" s="110"/>
      <c r="O146" s="110"/>
      <c r="P146" s="110"/>
      <c r="Q146" s="110"/>
      <c r="R146" s="110"/>
      <c r="S146" s="110"/>
      <c r="T146" s="111"/>
      <c r="AT146" s="108" t="s">
        <v>149</v>
      </c>
      <c r="AU146" s="108" t="s">
        <v>84</v>
      </c>
      <c r="AV146" s="14" t="s">
        <v>82</v>
      </c>
      <c r="AW146" s="14" t="s">
        <v>31</v>
      </c>
      <c r="AX146" s="14" t="s">
        <v>75</v>
      </c>
      <c r="AY146" s="108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82</v>
      </c>
      <c r="G147" s="231"/>
      <c r="H147" s="236">
        <v>1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33" customHeight="1">
      <c r="A148" s="148"/>
      <c r="B148" s="149"/>
      <c r="C148" s="225" t="s">
        <v>104</v>
      </c>
      <c r="D148" s="225" t="s">
        <v>144</v>
      </c>
      <c r="E148" s="226" t="s">
        <v>243</v>
      </c>
      <c r="F148" s="227" t="s">
        <v>244</v>
      </c>
      <c r="G148" s="228" t="s">
        <v>245</v>
      </c>
      <c r="H148" s="229">
        <v>34</v>
      </c>
      <c r="I148" s="88"/>
      <c r="J148" s="230">
        <f>ROUND(I148*H148,2)</f>
        <v>0</v>
      </c>
      <c r="K148" s="227" t="s">
        <v>1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</v>
      </c>
      <c r="T148" s="92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246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247</v>
      </c>
      <c r="G149" s="231"/>
      <c r="H149" s="236">
        <v>34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16.5" customHeight="1">
      <c r="A150" s="148"/>
      <c r="B150" s="149"/>
      <c r="C150" s="225" t="s">
        <v>156</v>
      </c>
      <c r="D150" s="225" t="s">
        <v>144</v>
      </c>
      <c r="E150" s="226" t="s">
        <v>248</v>
      </c>
      <c r="F150" s="227" t="s">
        <v>249</v>
      </c>
      <c r="G150" s="228" t="s">
        <v>245</v>
      </c>
      <c r="H150" s="229">
        <v>2.17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0.28100000000000003</v>
      </c>
      <c r="T150" s="92">
        <f>S150*H150</f>
        <v>0.60977000000000003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251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184</v>
      </c>
      <c r="G151" s="231"/>
      <c r="H151" s="236">
        <v>2.17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159</v>
      </c>
      <c r="D152" s="225" t="s">
        <v>144</v>
      </c>
      <c r="E152" s="226" t="s">
        <v>252</v>
      </c>
      <c r="F152" s="227" t="s">
        <v>253</v>
      </c>
      <c r="G152" s="228" t="s">
        <v>245</v>
      </c>
      <c r="H152" s="229">
        <v>229.82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0.32</v>
      </c>
      <c r="T152" s="92">
        <f>S152*H152</f>
        <v>73.542400000000001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254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176</v>
      </c>
      <c r="G153" s="231"/>
      <c r="H153" s="236">
        <v>12.94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181</v>
      </c>
      <c r="G154" s="231"/>
      <c r="H154" s="236">
        <v>216.88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75</v>
      </c>
      <c r="AY154" s="96" t="s">
        <v>143</v>
      </c>
    </row>
    <row r="155" spans="1:65" s="15" customFormat="1">
      <c r="A155" s="248"/>
      <c r="B155" s="249"/>
      <c r="C155" s="248"/>
      <c r="D155" s="233" t="s">
        <v>149</v>
      </c>
      <c r="E155" s="250" t="s">
        <v>1</v>
      </c>
      <c r="F155" s="251" t="s">
        <v>255</v>
      </c>
      <c r="G155" s="248"/>
      <c r="H155" s="252">
        <v>229.82</v>
      </c>
      <c r="I155" s="248"/>
      <c r="J155" s="248"/>
      <c r="K155" s="248"/>
      <c r="L155" s="112"/>
      <c r="M155" s="114"/>
      <c r="N155" s="115"/>
      <c r="O155" s="115"/>
      <c r="P155" s="115"/>
      <c r="Q155" s="115"/>
      <c r="R155" s="115"/>
      <c r="S155" s="115"/>
      <c r="T155" s="116"/>
      <c r="AT155" s="113" t="s">
        <v>149</v>
      </c>
      <c r="AU155" s="113" t="s">
        <v>84</v>
      </c>
      <c r="AV155" s="15" t="s">
        <v>101</v>
      </c>
      <c r="AW155" s="15" t="s">
        <v>31</v>
      </c>
      <c r="AX155" s="15" t="s">
        <v>82</v>
      </c>
      <c r="AY155" s="113" t="s">
        <v>143</v>
      </c>
    </row>
    <row r="156" spans="1:65" s="2" customFormat="1" ht="21.75" customHeight="1">
      <c r="A156" s="148"/>
      <c r="B156" s="149"/>
      <c r="C156" s="225" t="s">
        <v>162</v>
      </c>
      <c r="D156" s="225" t="s">
        <v>144</v>
      </c>
      <c r="E156" s="226" t="s">
        <v>256</v>
      </c>
      <c r="F156" s="227" t="s">
        <v>257</v>
      </c>
      <c r="G156" s="228" t="s">
        <v>245</v>
      </c>
      <c r="H156" s="229">
        <v>2.17</v>
      </c>
      <c r="I156" s="88"/>
      <c r="J156" s="230">
        <f>ROUND(I156*H156,2)</f>
        <v>0</v>
      </c>
      <c r="K156" s="227" t="s">
        <v>250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0.28999999999999998</v>
      </c>
      <c r="T156" s="92">
        <f>S156*H156</f>
        <v>0.62929999999999997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258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184</v>
      </c>
      <c r="G157" s="231"/>
      <c r="H157" s="236">
        <v>2.17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82</v>
      </c>
      <c r="AY157" s="96" t="s">
        <v>143</v>
      </c>
    </row>
    <row r="158" spans="1:65" s="2" customFormat="1" ht="21.75" customHeight="1">
      <c r="A158" s="148"/>
      <c r="B158" s="149"/>
      <c r="C158" s="225" t="s">
        <v>165</v>
      </c>
      <c r="D158" s="225" t="s">
        <v>144</v>
      </c>
      <c r="E158" s="226" t="s">
        <v>259</v>
      </c>
      <c r="F158" s="227" t="s">
        <v>260</v>
      </c>
      <c r="G158" s="228" t="s">
        <v>245</v>
      </c>
      <c r="H158" s="229">
        <v>216.88</v>
      </c>
      <c r="I158" s="88"/>
      <c r="J158" s="230">
        <f>ROUND(I158*H158,2)</f>
        <v>0</v>
      </c>
      <c r="K158" s="227" t="s">
        <v>250</v>
      </c>
      <c r="L158" s="25"/>
      <c r="M158" s="89" t="s">
        <v>1</v>
      </c>
      <c r="N158" s="90" t="s">
        <v>40</v>
      </c>
      <c r="O158" s="35"/>
      <c r="P158" s="91">
        <f>O158*H158</f>
        <v>0</v>
      </c>
      <c r="Q158" s="91">
        <v>0</v>
      </c>
      <c r="R158" s="91">
        <f>Q158*H158</f>
        <v>0</v>
      </c>
      <c r="S158" s="91">
        <v>0.44</v>
      </c>
      <c r="T158" s="92">
        <f>S158*H158</f>
        <v>95.427199999999999</v>
      </c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R158" s="93" t="s">
        <v>101</v>
      </c>
      <c r="AT158" s="93" t="s">
        <v>144</v>
      </c>
      <c r="AU158" s="93" t="s">
        <v>84</v>
      </c>
      <c r="AY158" s="18" t="s">
        <v>143</v>
      </c>
      <c r="BE158" s="94">
        <f>IF(N158="základní",J158,0)</f>
        <v>0</v>
      </c>
      <c r="BF158" s="94">
        <f>IF(N158="snížená",J158,0)</f>
        <v>0</v>
      </c>
      <c r="BG158" s="94">
        <f>IF(N158="zákl. přenesená",J158,0)</f>
        <v>0</v>
      </c>
      <c r="BH158" s="94">
        <f>IF(N158="sníž. přenesená",J158,0)</f>
        <v>0</v>
      </c>
      <c r="BI158" s="94">
        <f>IF(N158="nulová",J158,0)</f>
        <v>0</v>
      </c>
      <c r="BJ158" s="18" t="s">
        <v>82</v>
      </c>
      <c r="BK158" s="94">
        <f>ROUND(I158*H158,2)</f>
        <v>0</v>
      </c>
      <c r="BL158" s="18" t="s">
        <v>101</v>
      </c>
      <c r="BM158" s="93" t="s">
        <v>261</v>
      </c>
    </row>
    <row r="159" spans="1:65" s="12" customFormat="1">
      <c r="A159" s="231"/>
      <c r="B159" s="232"/>
      <c r="C159" s="231"/>
      <c r="D159" s="233" t="s">
        <v>149</v>
      </c>
      <c r="E159" s="234" t="s">
        <v>1</v>
      </c>
      <c r="F159" s="235" t="s">
        <v>181</v>
      </c>
      <c r="G159" s="231"/>
      <c r="H159" s="236">
        <v>216.88</v>
      </c>
      <c r="I159" s="231"/>
      <c r="J159" s="231"/>
      <c r="K159" s="231"/>
      <c r="L159" s="95"/>
      <c r="M159" s="97"/>
      <c r="N159" s="98"/>
      <c r="O159" s="98"/>
      <c r="P159" s="98"/>
      <c r="Q159" s="98"/>
      <c r="R159" s="98"/>
      <c r="S159" s="98"/>
      <c r="T159" s="99"/>
      <c r="AT159" s="96" t="s">
        <v>149</v>
      </c>
      <c r="AU159" s="96" t="s">
        <v>84</v>
      </c>
      <c r="AV159" s="12" t="s">
        <v>84</v>
      </c>
      <c r="AW159" s="12" t="s">
        <v>31</v>
      </c>
      <c r="AX159" s="12" t="s">
        <v>82</v>
      </c>
      <c r="AY159" s="96" t="s">
        <v>143</v>
      </c>
    </row>
    <row r="160" spans="1:65" s="2" customFormat="1" ht="21.75" customHeight="1">
      <c r="A160" s="148"/>
      <c r="B160" s="149"/>
      <c r="C160" s="225" t="s">
        <v>166</v>
      </c>
      <c r="D160" s="225" t="s">
        <v>144</v>
      </c>
      <c r="E160" s="226" t="s">
        <v>262</v>
      </c>
      <c r="F160" s="227" t="s">
        <v>263</v>
      </c>
      <c r="G160" s="228" t="s">
        <v>245</v>
      </c>
      <c r="H160" s="229">
        <v>12.94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0.57999999999999996</v>
      </c>
      <c r="T160" s="92">
        <f>S160*H160</f>
        <v>7.5051999999999994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264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176</v>
      </c>
      <c r="G161" s="231"/>
      <c r="H161" s="236">
        <v>12.94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16.5" customHeight="1">
      <c r="A162" s="148"/>
      <c r="B162" s="149"/>
      <c r="C162" s="225" t="s">
        <v>265</v>
      </c>
      <c r="D162" s="225" t="s">
        <v>144</v>
      </c>
      <c r="E162" s="226" t="s">
        <v>266</v>
      </c>
      <c r="F162" s="227" t="s">
        <v>267</v>
      </c>
      <c r="G162" s="228" t="s">
        <v>268</v>
      </c>
      <c r="H162" s="229">
        <v>8.16</v>
      </c>
      <c r="I162" s="88"/>
      <c r="J162" s="230">
        <f>ROUND(I162*H162,2)</f>
        <v>0</v>
      </c>
      <c r="K162" s="227" t="s">
        <v>250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0.20499999999999999</v>
      </c>
      <c r="T162" s="92">
        <f>S162*H162</f>
        <v>1.6727999999999998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269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35" t="s">
        <v>270</v>
      </c>
      <c r="G163" s="231"/>
      <c r="H163" s="236">
        <v>8.16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48"/>
      <c r="B164" s="249"/>
      <c r="C164" s="248"/>
      <c r="D164" s="233" t="s">
        <v>149</v>
      </c>
      <c r="E164" s="250" t="s">
        <v>196</v>
      </c>
      <c r="F164" s="251" t="s">
        <v>255</v>
      </c>
      <c r="G164" s="248"/>
      <c r="H164" s="252">
        <v>8.16</v>
      </c>
      <c r="I164" s="248"/>
      <c r="J164" s="248"/>
      <c r="K164" s="248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48"/>
      <c r="B165" s="149"/>
      <c r="C165" s="225" t="s">
        <v>271</v>
      </c>
      <c r="D165" s="225" t="s">
        <v>144</v>
      </c>
      <c r="E165" s="226" t="s">
        <v>272</v>
      </c>
      <c r="F165" s="227" t="s">
        <v>273</v>
      </c>
      <c r="G165" s="228" t="s">
        <v>268</v>
      </c>
      <c r="H165" s="229">
        <v>2.44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8.6800000000000002E-3</v>
      </c>
      <c r="R165" s="91">
        <f>Q165*H165</f>
        <v>2.1179199999999999E-2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274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275</v>
      </c>
      <c r="G166" s="231"/>
      <c r="H166" s="236">
        <v>2.44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48"/>
      <c r="B167" s="249"/>
      <c r="C167" s="248"/>
      <c r="D167" s="233" t="s">
        <v>149</v>
      </c>
      <c r="E167" s="250" t="s">
        <v>1</v>
      </c>
      <c r="F167" s="251" t="s">
        <v>255</v>
      </c>
      <c r="G167" s="248"/>
      <c r="H167" s="252">
        <v>2.44</v>
      </c>
      <c r="I167" s="248"/>
      <c r="J167" s="248"/>
      <c r="K167" s="248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48"/>
      <c r="B168" s="149"/>
      <c r="C168" s="225" t="s">
        <v>276</v>
      </c>
      <c r="D168" s="225" t="s">
        <v>144</v>
      </c>
      <c r="E168" s="226" t="s">
        <v>277</v>
      </c>
      <c r="F168" s="227" t="s">
        <v>278</v>
      </c>
      <c r="G168" s="228" t="s">
        <v>268</v>
      </c>
      <c r="H168" s="229">
        <v>14.64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3.6900000000000002E-2</v>
      </c>
      <c r="R168" s="91">
        <f>Q168*H168</f>
        <v>0.54021600000000003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279</v>
      </c>
    </row>
    <row r="169" spans="1:65" s="12" customFormat="1">
      <c r="A169" s="231"/>
      <c r="B169" s="232"/>
      <c r="C169" s="231"/>
      <c r="D169" s="233" t="s">
        <v>149</v>
      </c>
      <c r="E169" s="234" t="s">
        <v>1</v>
      </c>
      <c r="F169" s="235" t="s">
        <v>280</v>
      </c>
      <c r="G169" s="231"/>
      <c r="H169" s="236">
        <v>14.64</v>
      </c>
      <c r="I169" s="231"/>
      <c r="J169" s="231"/>
      <c r="K169" s="231"/>
      <c r="L169" s="95"/>
      <c r="M169" s="97"/>
      <c r="N169" s="98"/>
      <c r="O169" s="98"/>
      <c r="P169" s="98"/>
      <c r="Q169" s="98"/>
      <c r="R169" s="98"/>
      <c r="S169" s="98"/>
      <c r="T169" s="99"/>
      <c r="AT169" s="96" t="s">
        <v>149</v>
      </c>
      <c r="AU169" s="96" t="s">
        <v>84</v>
      </c>
      <c r="AV169" s="12" t="s">
        <v>84</v>
      </c>
      <c r="AW169" s="12" t="s">
        <v>31</v>
      </c>
      <c r="AX169" s="12" t="s">
        <v>82</v>
      </c>
      <c r="AY169" s="96" t="s">
        <v>143</v>
      </c>
    </row>
    <row r="170" spans="1:65" s="2" customFormat="1" ht="21.75" customHeight="1">
      <c r="A170" s="148"/>
      <c r="B170" s="149"/>
      <c r="C170" s="225" t="s">
        <v>281</v>
      </c>
      <c r="D170" s="225" t="s">
        <v>144</v>
      </c>
      <c r="E170" s="226" t="s">
        <v>282</v>
      </c>
      <c r="F170" s="227" t="s">
        <v>283</v>
      </c>
      <c r="G170" s="228" t="s">
        <v>245</v>
      </c>
      <c r="H170" s="229">
        <v>3.04</v>
      </c>
      <c r="I170" s="88"/>
      <c r="J170" s="230">
        <f>ROUND(I170*H170,2)</f>
        <v>0</v>
      </c>
      <c r="K170" s="227" t="s">
        <v>250</v>
      </c>
      <c r="L170" s="25"/>
      <c r="M170" s="89" t="s">
        <v>1</v>
      </c>
      <c r="N170" s="90" t="s">
        <v>40</v>
      </c>
      <c r="O170" s="35"/>
      <c r="P170" s="91">
        <f>O170*H170</f>
        <v>0</v>
      </c>
      <c r="Q170" s="91">
        <v>0</v>
      </c>
      <c r="R170" s="91">
        <f>Q170*H170</f>
        <v>0</v>
      </c>
      <c r="S170" s="91">
        <v>0</v>
      </c>
      <c r="T170" s="92">
        <f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93" t="s">
        <v>101</v>
      </c>
      <c r="AT170" s="93" t="s">
        <v>144</v>
      </c>
      <c r="AU170" s="93" t="s">
        <v>84</v>
      </c>
      <c r="AY170" s="18" t="s">
        <v>143</v>
      </c>
      <c r="BE170" s="94">
        <f>IF(N170="základní",J170,0)</f>
        <v>0</v>
      </c>
      <c r="BF170" s="94">
        <f>IF(N170="snížená",J170,0)</f>
        <v>0</v>
      </c>
      <c r="BG170" s="94">
        <f>IF(N170="zákl. přenesená",J170,0)</f>
        <v>0</v>
      </c>
      <c r="BH170" s="94">
        <f>IF(N170="sníž. přenesená",J170,0)</f>
        <v>0</v>
      </c>
      <c r="BI170" s="94">
        <f>IF(N170="nulová",J170,0)</f>
        <v>0</v>
      </c>
      <c r="BJ170" s="18" t="s">
        <v>82</v>
      </c>
      <c r="BK170" s="94">
        <f>ROUND(I170*H170,2)</f>
        <v>0</v>
      </c>
      <c r="BL170" s="18" t="s">
        <v>101</v>
      </c>
      <c r="BM170" s="93" t="s">
        <v>284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35" t="s">
        <v>194</v>
      </c>
      <c r="G171" s="231"/>
      <c r="H171" s="236">
        <v>3.04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82</v>
      </c>
      <c r="AY171" s="96" t="s">
        <v>143</v>
      </c>
    </row>
    <row r="172" spans="1:65" s="2" customFormat="1" ht="21.75" customHeight="1">
      <c r="A172" s="148"/>
      <c r="B172" s="149"/>
      <c r="C172" s="225" t="s">
        <v>8</v>
      </c>
      <c r="D172" s="225" t="s">
        <v>144</v>
      </c>
      <c r="E172" s="226" t="s">
        <v>285</v>
      </c>
      <c r="F172" s="227" t="s">
        <v>286</v>
      </c>
      <c r="G172" s="228" t="s">
        <v>287</v>
      </c>
      <c r="H172" s="229">
        <v>63.44</v>
      </c>
      <c r="I172" s="88"/>
      <c r="J172" s="230">
        <f>ROUND(I172*H172,2)</f>
        <v>0</v>
      </c>
      <c r="K172" s="227" t="s">
        <v>250</v>
      </c>
      <c r="L172" s="25"/>
      <c r="M172" s="89" t="s">
        <v>1</v>
      </c>
      <c r="N172" s="90" t="s">
        <v>40</v>
      </c>
      <c r="O172" s="35"/>
      <c r="P172" s="91">
        <f>O172*H172</f>
        <v>0</v>
      </c>
      <c r="Q172" s="91">
        <v>0</v>
      </c>
      <c r="R172" s="91">
        <f>Q172*H172</f>
        <v>0</v>
      </c>
      <c r="S172" s="91">
        <v>0</v>
      </c>
      <c r="T172" s="92">
        <f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93" t="s">
        <v>101</v>
      </c>
      <c r="AT172" s="93" t="s">
        <v>144</v>
      </c>
      <c r="AU172" s="93" t="s">
        <v>84</v>
      </c>
      <c r="AY172" s="18" t="s">
        <v>143</v>
      </c>
      <c r="BE172" s="94">
        <f>IF(N172="základní",J172,0)</f>
        <v>0</v>
      </c>
      <c r="BF172" s="94">
        <f>IF(N172="snížená",J172,0)</f>
        <v>0</v>
      </c>
      <c r="BG172" s="94">
        <f>IF(N172="zákl. přenesená",J172,0)</f>
        <v>0</v>
      </c>
      <c r="BH172" s="94">
        <f>IF(N172="sníž. přenesená",J172,0)</f>
        <v>0</v>
      </c>
      <c r="BI172" s="94">
        <f>IF(N172="nulová",J172,0)</f>
        <v>0</v>
      </c>
      <c r="BJ172" s="18" t="s">
        <v>82</v>
      </c>
      <c r="BK172" s="94">
        <f>ROUND(I172*H172,2)</f>
        <v>0</v>
      </c>
      <c r="BL172" s="18" t="s">
        <v>101</v>
      </c>
      <c r="BM172" s="93" t="s">
        <v>288</v>
      </c>
    </row>
    <row r="173" spans="1:65" s="14" customFormat="1">
      <c r="A173" s="244"/>
      <c r="B173" s="245"/>
      <c r="C173" s="244"/>
      <c r="D173" s="233" t="s">
        <v>149</v>
      </c>
      <c r="E173" s="246" t="s">
        <v>1</v>
      </c>
      <c r="F173" s="247" t="s">
        <v>289</v>
      </c>
      <c r="G173" s="244"/>
      <c r="H173" s="246" t="s">
        <v>1</v>
      </c>
      <c r="I173" s="244"/>
      <c r="J173" s="244"/>
      <c r="K173" s="244"/>
      <c r="L173" s="107"/>
      <c r="M173" s="109"/>
      <c r="N173" s="110"/>
      <c r="O173" s="110"/>
      <c r="P173" s="110"/>
      <c r="Q173" s="110"/>
      <c r="R173" s="110"/>
      <c r="S173" s="110"/>
      <c r="T173" s="111"/>
      <c r="AT173" s="108" t="s">
        <v>149</v>
      </c>
      <c r="AU173" s="108" t="s">
        <v>84</v>
      </c>
      <c r="AV173" s="14" t="s">
        <v>82</v>
      </c>
      <c r="AW173" s="14" t="s">
        <v>31</v>
      </c>
      <c r="AX173" s="14" t="s">
        <v>75</v>
      </c>
      <c r="AY173" s="108" t="s">
        <v>143</v>
      </c>
    </row>
    <row r="174" spans="1:65" s="12" customFormat="1">
      <c r="A174" s="231"/>
      <c r="B174" s="232"/>
      <c r="C174" s="231"/>
      <c r="D174" s="233" t="s">
        <v>149</v>
      </c>
      <c r="E174" s="234" t="s">
        <v>1</v>
      </c>
      <c r="F174" s="235" t="s">
        <v>290</v>
      </c>
      <c r="G174" s="231"/>
      <c r="H174" s="236">
        <v>63.44</v>
      </c>
      <c r="I174" s="231"/>
      <c r="J174" s="231"/>
      <c r="K174" s="231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82</v>
      </c>
      <c r="AY174" s="96" t="s">
        <v>143</v>
      </c>
    </row>
    <row r="175" spans="1:65" s="2" customFormat="1" ht="21.75" customHeight="1">
      <c r="A175" s="148"/>
      <c r="B175" s="149"/>
      <c r="C175" s="225" t="s">
        <v>291</v>
      </c>
      <c r="D175" s="225" t="s">
        <v>144</v>
      </c>
      <c r="E175" s="226" t="s">
        <v>292</v>
      </c>
      <c r="F175" s="227" t="s">
        <v>293</v>
      </c>
      <c r="G175" s="228" t="s">
        <v>287</v>
      </c>
      <c r="H175" s="229">
        <v>448.98399999999998</v>
      </c>
      <c r="I175" s="88"/>
      <c r="J175" s="230">
        <f>ROUND(I175*H175,2)</f>
        <v>0</v>
      </c>
      <c r="K175" s="227" t="s">
        <v>250</v>
      </c>
      <c r="L175" s="25"/>
      <c r="M175" s="89" t="s">
        <v>1</v>
      </c>
      <c r="N175" s="90" t="s">
        <v>40</v>
      </c>
      <c r="O175" s="35"/>
      <c r="P175" s="91">
        <f>O175*H175</f>
        <v>0</v>
      </c>
      <c r="Q175" s="91">
        <v>0</v>
      </c>
      <c r="R175" s="91">
        <f>Q175*H175</f>
        <v>0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101</v>
      </c>
      <c r="AT175" s="93" t="s">
        <v>144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294</v>
      </c>
    </row>
    <row r="176" spans="1:65" s="14" customFormat="1">
      <c r="A176" s="244"/>
      <c r="B176" s="245"/>
      <c r="C176" s="244"/>
      <c r="D176" s="233" t="s">
        <v>149</v>
      </c>
      <c r="E176" s="246" t="s">
        <v>1</v>
      </c>
      <c r="F176" s="247" t="s">
        <v>295</v>
      </c>
      <c r="G176" s="244"/>
      <c r="H176" s="246" t="s">
        <v>1</v>
      </c>
      <c r="I176" s="244"/>
      <c r="J176" s="244"/>
      <c r="K176" s="244"/>
      <c r="L176" s="107"/>
      <c r="M176" s="109"/>
      <c r="N176" s="110"/>
      <c r="O176" s="110"/>
      <c r="P176" s="110"/>
      <c r="Q176" s="110"/>
      <c r="R176" s="110"/>
      <c r="S176" s="110"/>
      <c r="T176" s="111"/>
      <c r="AT176" s="108" t="s">
        <v>149</v>
      </c>
      <c r="AU176" s="108" t="s">
        <v>84</v>
      </c>
      <c r="AV176" s="14" t="s">
        <v>82</v>
      </c>
      <c r="AW176" s="14" t="s">
        <v>31</v>
      </c>
      <c r="AX176" s="14" t="s">
        <v>75</v>
      </c>
      <c r="AY176" s="108" t="s">
        <v>143</v>
      </c>
    </row>
    <row r="177" spans="1:65" s="12" customFormat="1">
      <c r="A177" s="231"/>
      <c r="B177" s="232"/>
      <c r="C177" s="231"/>
      <c r="D177" s="233" t="s">
        <v>149</v>
      </c>
      <c r="E177" s="234" t="s">
        <v>1</v>
      </c>
      <c r="F177" s="235" t="s">
        <v>296</v>
      </c>
      <c r="G177" s="231"/>
      <c r="H177" s="236">
        <v>562.904</v>
      </c>
      <c r="I177" s="231"/>
      <c r="J177" s="231"/>
      <c r="K177" s="231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75</v>
      </c>
      <c r="AY177" s="96" t="s">
        <v>143</v>
      </c>
    </row>
    <row r="178" spans="1:65" s="12" customFormat="1">
      <c r="A178" s="231"/>
      <c r="B178" s="232"/>
      <c r="C178" s="231"/>
      <c r="D178" s="233" t="s">
        <v>149</v>
      </c>
      <c r="E178" s="234" t="s">
        <v>1</v>
      </c>
      <c r="F178" s="235" t="s">
        <v>297</v>
      </c>
      <c r="G178" s="231"/>
      <c r="H178" s="236">
        <v>1.861</v>
      </c>
      <c r="I178" s="231"/>
      <c r="J178" s="231"/>
      <c r="K178" s="231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75</v>
      </c>
      <c r="AY178" s="96" t="s">
        <v>143</v>
      </c>
    </row>
    <row r="179" spans="1:65" s="12" customFormat="1">
      <c r="A179" s="231"/>
      <c r="B179" s="232"/>
      <c r="C179" s="231"/>
      <c r="D179" s="233" t="s">
        <v>149</v>
      </c>
      <c r="E179" s="234" t="s">
        <v>1</v>
      </c>
      <c r="F179" s="235" t="s">
        <v>298</v>
      </c>
      <c r="G179" s="231"/>
      <c r="H179" s="236">
        <v>26.007999999999999</v>
      </c>
      <c r="I179" s="231"/>
      <c r="J179" s="231"/>
      <c r="K179" s="231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6" customFormat="1">
      <c r="A180" s="253"/>
      <c r="B180" s="254"/>
      <c r="C180" s="253"/>
      <c r="D180" s="233" t="s">
        <v>149</v>
      </c>
      <c r="E180" s="255" t="s">
        <v>1</v>
      </c>
      <c r="F180" s="256" t="s">
        <v>299</v>
      </c>
      <c r="G180" s="253"/>
      <c r="H180" s="257">
        <v>590.77300000000002</v>
      </c>
      <c r="I180" s="253"/>
      <c r="J180" s="253"/>
      <c r="K180" s="253"/>
      <c r="L180" s="117"/>
      <c r="M180" s="119"/>
      <c r="N180" s="120"/>
      <c r="O180" s="120"/>
      <c r="P180" s="120"/>
      <c r="Q180" s="120"/>
      <c r="R180" s="120"/>
      <c r="S180" s="120"/>
      <c r="T180" s="121"/>
      <c r="AT180" s="118" t="s">
        <v>149</v>
      </c>
      <c r="AU180" s="118" t="s">
        <v>84</v>
      </c>
      <c r="AV180" s="16" t="s">
        <v>85</v>
      </c>
      <c r="AW180" s="16" t="s">
        <v>31</v>
      </c>
      <c r="AX180" s="16" t="s">
        <v>75</v>
      </c>
      <c r="AY180" s="118" t="s">
        <v>143</v>
      </c>
    </row>
    <row r="181" spans="1:65" s="14" customFormat="1">
      <c r="A181" s="244"/>
      <c r="B181" s="245"/>
      <c r="C181" s="244"/>
      <c r="D181" s="233" t="s">
        <v>149</v>
      </c>
      <c r="E181" s="246" t="s">
        <v>1</v>
      </c>
      <c r="F181" s="247" t="s">
        <v>300</v>
      </c>
      <c r="G181" s="244"/>
      <c r="H181" s="246" t="s">
        <v>1</v>
      </c>
      <c r="I181" s="244"/>
      <c r="J181" s="244"/>
      <c r="K181" s="244"/>
      <c r="L181" s="107"/>
      <c r="M181" s="109"/>
      <c r="N181" s="110"/>
      <c r="O181" s="110"/>
      <c r="P181" s="110"/>
      <c r="Q181" s="110"/>
      <c r="R181" s="110"/>
      <c r="S181" s="110"/>
      <c r="T181" s="111"/>
      <c r="AT181" s="108" t="s">
        <v>149</v>
      </c>
      <c r="AU181" s="108" t="s">
        <v>84</v>
      </c>
      <c r="AV181" s="14" t="s">
        <v>82</v>
      </c>
      <c r="AW181" s="14" t="s">
        <v>31</v>
      </c>
      <c r="AX181" s="14" t="s">
        <v>75</v>
      </c>
      <c r="AY181" s="108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301</v>
      </c>
      <c r="G182" s="231"/>
      <c r="H182" s="236">
        <v>-6.7290000000000001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302</v>
      </c>
      <c r="G183" s="231"/>
      <c r="H183" s="236">
        <v>-91.09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2" customFormat="1">
      <c r="A184" s="231"/>
      <c r="B184" s="232"/>
      <c r="C184" s="231"/>
      <c r="D184" s="233" t="s">
        <v>149</v>
      </c>
      <c r="E184" s="234" t="s">
        <v>1</v>
      </c>
      <c r="F184" s="235" t="s">
        <v>303</v>
      </c>
      <c r="G184" s="231"/>
      <c r="H184" s="236">
        <v>-0.56399999999999995</v>
      </c>
      <c r="I184" s="231"/>
      <c r="J184" s="231"/>
      <c r="K184" s="231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75</v>
      </c>
      <c r="AY184" s="96" t="s">
        <v>143</v>
      </c>
    </row>
    <row r="185" spans="1:65" s="12" customFormat="1">
      <c r="A185" s="231"/>
      <c r="B185" s="232"/>
      <c r="C185" s="231"/>
      <c r="D185" s="233" t="s">
        <v>149</v>
      </c>
      <c r="E185" s="234" t="s">
        <v>1</v>
      </c>
      <c r="F185" s="235" t="s">
        <v>304</v>
      </c>
      <c r="G185" s="231"/>
      <c r="H185" s="236">
        <v>-0.30399999999999999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4" customFormat="1">
      <c r="A186" s="244"/>
      <c r="B186" s="245"/>
      <c r="C186" s="244"/>
      <c r="D186" s="233" t="s">
        <v>149</v>
      </c>
      <c r="E186" s="246" t="s">
        <v>1</v>
      </c>
      <c r="F186" s="247" t="s">
        <v>305</v>
      </c>
      <c r="G186" s="244"/>
      <c r="H186" s="246" t="s">
        <v>1</v>
      </c>
      <c r="I186" s="244"/>
      <c r="J186" s="244"/>
      <c r="K186" s="244"/>
      <c r="L186" s="107"/>
      <c r="M186" s="109"/>
      <c r="N186" s="110"/>
      <c r="O186" s="110"/>
      <c r="P186" s="110"/>
      <c r="Q186" s="110"/>
      <c r="R186" s="110"/>
      <c r="S186" s="110"/>
      <c r="T186" s="111"/>
      <c r="AT186" s="108" t="s">
        <v>149</v>
      </c>
      <c r="AU186" s="108" t="s">
        <v>84</v>
      </c>
      <c r="AV186" s="14" t="s">
        <v>82</v>
      </c>
      <c r="AW186" s="14" t="s">
        <v>31</v>
      </c>
      <c r="AX186" s="14" t="s">
        <v>75</v>
      </c>
      <c r="AY186" s="108" t="s">
        <v>143</v>
      </c>
    </row>
    <row r="187" spans="1:65" s="12" customFormat="1" ht="22.5">
      <c r="A187" s="231"/>
      <c r="B187" s="232"/>
      <c r="C187" s="231"/>
      <c r="D187" s="233" t="s">
        <v>149</v>
      </c>
      <c r="E187" s="234" t="s">
        <v>1</v>
      </c>
      <c r="F187" s="235" t="s">
        <v>306</v>
      </c>
      <c r="G187" s="231"/>
      <c r="H187" s="236">
        <v>-23.503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2" customFormat="1" ht="22.5">
      <c r="A188" s="231"/>
      <c r="B188" s="232"/>
      <c r="C188" s="231"/>
      <c r="D188" s="233" t="s">
        <v>149</v>
      </c>
      <c r="E188" s="234" t="s">
        <v>1</v>
      </c>
      <c r="F188" s="235" t="s">
        <v>307</v>
      </c>
      <c r="G188" s="231"/>
      <c r="H188" s="236">
        <v>-19.599</v>
      </c>
      <c r="I188" s="231"/>
      <c r="J188" s="231"/>
      <c r="K188" s="231"/>
      <c r="L188" s="95"/>
      <c r="M188" s="97"/>
      <c r="N188" s="98"/>
      <c r="O188" s="98"/>
      <c r="P188" s="98"/>
      <c r="Q188" s="98"/>
      <c r="R188" s="98"/>
      <c r="S188" s="98"/>
      <c r="T188" s="99"/>
      <c r="AT188" s="96" t="s">
        <v>149</v>
      </c>
      <c r="AU188" s="96" t="s">
        <v>84</v>
      </c>
      <c r="AV188" s="12" t="s">
        <v>84</v>
      </c>
      <c r="AW188" s="12" t="s">
        <v>31</v>
      </c>
      <c r="AX188" s="12" t="s">
        <v>75</v>
      </c>
      <c r="AY188" s="96" t="s">
        <v>143</v>
      </c>
    </row>
    <row r="189" spans="1:65" s="16" customFormat="1">
      <c r="A189" s="253"/>
      <c r="B189" s="254"/>
      <c r="C189" s="253"/>
      <c r="D189" s="233" t="s">
        <v>149</v>
      </c>
      <c r="E189" s="255" t="s">
        <v>169</v>
      </c>
      <c r="F189" s="256" t="s">
        <v>299</v>
      </c>
      <c r="G189" s="253"/>
      <c r="H189" s="257">
        <v>-141.78899999999999</v>
      </c>
      <c r="I189" s="253"/>
      <c r="J189" s="253"/>
      <c r="K189" s="253"/>
      <c r="L189" s="117"/>
      <c r="M189" s="119"/>
      <c r="N189" s="120"/>
      <c r="O189" s="120"/>
      <c r="P189" s="120"/>
      <c r="Q189" s="120"/>
      <c r="R189" s="120"/>
      <c r="S189" s="120"/>
      <c r="T189" s="121"/>
      <c r="AT189" s="118" t="s">
        <v>149</v>
      </c>
      <c r="AU189" s="118" t="s">
        <v>84</v>
      </c>
      <c r="AV189" s="16" t="s">
        <v>85</v>
      </c>
      <c r="AW189" s="16" t="s">
        <v>31</v>
      </c>
      <c r="AX189" s="16" t="s">
        <v>75</v>
      </c>
      <c r="AY189" s="118" t="s">
        <v>143</v>
      </c>
    </row>
    <row r="190" spans="1:65" s="15" customFormat="1">
      <c r="A190" s="248"/>
      <c r="B190" s="249"/>
      <c r="C190" s="248"/>
      <c r="D190" s="233" t="s">
        <v>149</v>
      </c>
      <c r="E190" s="250" t="s">
        <v>208</v>
      </c>
      <c r="F190" s="251" t="s">
        <v>255</v>
      </c>
      <c r="G190" s="248"/>
      <c r="H190" s="252">
        <v>448.98399999999998</v>
      </c>
      <c r="I190" s="248"/>
      <c r="J190" s="248"/>
      <c r="K190" s="248"/>
      <c r="L190" s="112"/>
      <c r="M190" s="114"/>
      <c r="N190" s="115"/>
      <c r="O190" s="115"/>
      <c r="P190" s="115"/>
      <c r="Q190" s="115"/>
      <c r="R190" s="115"/>
      <c r="S190" s="115"/>
      <c r="T190" s="116"/>
      <c r="AT190" s="113" t="s">
        <v>149</v>
      </c>
      <c r="AU190" s="113" t="s">
        <v>84</v>
      </c>
      <c r="AV190" s="15" t="s">
        <v>101</v>
      </c>
      <c r="AW190" s="15" t="s">
        <v>31</v>
      </c>
      <c r="AX190" s="15" t="s">
        <v>82</v>
      </c>
      <c r="AY190" s="113" t="s">
        <v>143</v>
      </c>
    </row>
    <row r="191" spans="1:65" s="2" customFormat="1" ht="16.5" customHeight="1">
      <c r="A191" s="148"/>
      <c r="B191" s="149"/>
      <c r="C191" s="225" t="s">
        <v>308</v>
      </c>
      <c r="D191" s="225" t="s">
        <v>144</v>
      </c>
      <c r="E191" s="226" t="s">
        <v>309</v>
      </c>
      <c r="F191" s="227" t="s">
        <v>310</v>
      </c>
      <c r="G191" s="228" t="s">
        <v>245</v>
      </c>
      <c r="H191" s="229">
        <v>922.79399999999998</v>
      </c>
      <c r="I191" s="88"/>
      <c r="J191" s="230">
        <f>ROUND(I191*H191,2)</f>
        <v>0</v>
      </c>
      <c r="K191" s="227" t="s">
        <v>250</v>
      </c>
      <c r="L191" s="25"/>
      <c r="M191" s="89" t="s">
        <v>1</v>
      </c>
      <c r="N191" s="90" t="s">
        <v>40</v>
      </c>
      <c r="O191" s="35"/>
      <c r="P191" s="91">
        <f>O191*H191</f>
        <v>0</v>
      </c>
      <c r="Q191" s="91">
        <v>8.4999999999999995E-4</v>
      </c>
      <c r="R191" s="91">
        <f>Q191*H191</f>
        <v>0.78437489999999999</v>
      </c>
      <c r="S191" s="91">
        <v>0</v>
      </c>
      <c r="T191" s="92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93" t="s">
        <v>101</v>
      </c>
      <c r="AT191" s="93" t="s">
        <v>144</v>
      </c>
      <c r="AU191" s="93" t="s">
        <v>84</v>
      </c>
      <c r="AY191" s="18" t="s">
        <v>143</v>
      </c>
      <c r="BE191" s="94">
        <f>IF(N191="základní",J191,0)</f>
        <v>0</v>
      </c>
      <c r="BF191" s="94">
        <f>IF(N191="snížená",J191,0)</f>
        <v>0</v>
      </c>
      <c r="BG191" s="94">
        <f>IF(N191="zákl. přenesená",J191,0)</f>
        <v>0</v>
      </c>
      <c r="BH191" s="94">
        <f>IF(N191="sníž. přenesená",J191,0)</f>
        <v>0</v>
      </c>
      <c r="BI191" s="94">
        <f>IF(N191="nulová",J191,0)</f>
        <v>0</v>
      </c>
      <c r="BJ191" s="18" t="s">
        <v>82</v>
      </c>
      <c r="BK191" s="94">
        <f>ROUND(I191*H191,2)</f>
        <v>0</v>
      </c>
      <c r="BL191" s="18" t="s">
        <v>101</v>
      </c>
      <c r="BM191" s="93" t="s">
        <v>311</v>
      </c>
    </row>
    <row r="192" spans="1:65" s="12" customFormat="1">
      <c r="A192" s="231"/>
      <c r="B192" s="232"/>
      <c r="C192" s="231"/>
      <c r="D192" s="233" t="s">
        <v>149</v>
      </c>
      <c r="E192" s="234" t="s">
        <v>1</v>
      </c>
      <c r="F192" s="235" t="s">
        <v>312</v>
      </c>
      <c r="G192" s="231"/>
      <c r="H192" s="236">
        <v>922.79399999999998</v>
      </c>
      <c r="I192" s="231"/>
      <c r="J192" s="231"/>
      <c r="K192" s="231"/>
      <c r="L192" s="95"/>
      <c r="M192" s="97"/>
      <c r="N192" s="98"/>
      <c r="O192" s="98"/>
      <c r="P192" s="98"/>
      <c r="Q192" s="98"/>
      <c r="R192" s="98"/>
      <c r="S192" s="98"/>
      <c r="T192" s="99"/>
      <c r="AT192" s="96" t="s">
        <v>149</v>
      </c>
      <c r="AU192" s="96" t="s">
        <v>84</v>
      </c>
      <c r="AV192" s="12" t="s">
        <v>84</v>
      </c>
      <c r="AW192" s="12" t="s">
        <v>31</v>
      </c>
      <c r="AX192" s="12" t="s">
        <v>75</v>
      </c>
      <c r="AY192" s="96" t="s">
        <v>143</v>
      </c>
    </row>
    <row r="193" spans="1:65" s="15" customFormat="1">
      <c r="A193" s="248"/>
      <c r="B193" s="249"/>
      <c r="C193" s="248"/>
      <c r="D193" s="233" t="s">
        <v>149</v>
      </c>
      <c r="E193" s="250" t="s">
        <v>203</v>
      </c>
      <c r="F193" s="251" t="s">
        <v>255</v>
      </c>
      <c r="G193" s="248"/>
      <c r="H193" s="252">
        <v>922.79399999999998</v>
      </c>
      <c r="I193" s="248"/>
      <c r="J193" s="248"/>
      <c r="K193" s="248"/>
      <c r="L193" s="112"/>
      <c r="M193" s="114"/>
      <c r="N193" s="115"/>
      <c r="O193" s="115"/>
      <c r="P193" s="115"/>
      <c r="Q193" s="115"/>
      <c r="R193" s="115"/>
      <c r="S193" s="115"/>
      <c r="T193" s="116"/>
      <c r="AT193" s="113" t="s">
        <v>149</v>
      </c>
      <c r="AU193" s="113" t="s">
        <v>84</v>
      </c>
      <c r="AV193" s="15" t="s">
        <v>101</v>
      </c>
      <c r="AW193" s="15" t="s">
        <v>31</v>
      </c>
      <c r="AX193" s="15" t="s">
        <v>82</v>
      </c>
      <c r="AY193" s="113" t="s">
        <v>143</v>
      </c>
    </row>
    <row r="194" spans="1:65" s="2" customFormat="1" ht="21.75" customHeight="1">
      <c r="A194" s="148"/>
      <c r="B194" s="149"/>
      <c r="C194" s="225" t="s">
        <v>313</v>
      </c>
      <c r="D194" s="225" t="s">
        <v>144</v>
      </c>
      <c r="E194" s="226" t="s">
        <v>314</v>
      </c>
      <c r="F194" s="227" t="s">
        <v>315</v>
      </c>
      <c r="G194" s="228" t="s">
        <v>245</v>
      </c>
      <c r="H194" s="229">
        <v>922.79399999999998</v>
      </c>
      <c r="I194" s="88"/>
      <c r="J194" s="230">
        <f>ROUND(I194*H194,2)</f>
        <v>0</v>
      </c>
      <c r="K194" s="227" t="s">
        <v>250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316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203</v>
      </c>
      <c r="G195" s="231"/>
      <c r="H195" s="236">
        <v>922.79399999999998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21.75" customHeight="1">
      <c r="A196" s="148"/>
      <c r="B196" s="149"/>
      <c r="C196" s="225" t="s">
        <v>317</v>
      </c>
      <c r="D196" s="225" t="s">
        <v>144</v>
      </c>
      <c r="E196" s="226" t="s">
        <v>318</v>
      </c>
      <c r="F196" s="227" t="s">
        <v>319</v>
      </c>
      <c r="G196" s="228" t="s">
        <v>287</v>
      </c>
      <c r="H196" s="229">
        <v>9.923</v>
      </c>
      <c r="I196" s="88"/>
      <c r="J196" s="230">
        <f>ROUND(I196*H196,2)</f>
        <v>0</v>
      </c>
      <c r="K196" s="227" t="s">
        <v>250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0</v>
      </c>
      <c r="R196" s="91">
        <f>Q196*H196</f>
        <v>0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320</v>
      </c>
    </row>
    <row r="197" spans="1:65" s="14" customFormat="1">
      <c r="A197" s="244"/>
      <c r="B197" s="245"/>
      <c r="C197" s="244"/>
      <c r="D197" s="233" t="s">
        <v>149</v>
      </c>
      <c r="E197" s="246" t="s">
        <v>1</v>
      </c>
      <c r="F197" s="247" t="s">
        <v>321</v>
      </c>
      <c r="G197" s="244"/>
      <c r="H197" s="246" t="s">
        <v>1</v>
      </c>
      <c r="I197" s="244"/>
      <c r="J197" s="244"/>
      <c r="K197" s="244"/>
      <c r="L197" s="107"/>
      <c r="M197" s="109"/>
      <c r="N197" s="110"/>
      <c r="O197" s="110"/>
      <c r="P197" s="110"/>
      <c r="Q197" s="110"/>
      <c r="R197" s="110"/>
      <c r="S197" s="110"/>
      <c r="T197" s="111"/>
      <c r="AT197" s="108" t="s">
        <v>149</v>
      </c>
      <c r="AU197" s="108" t="s">
        <v>84</v>
      </c>
      <c r="AV197" s="14" t="s">
        <v>82</v>
      </c>
      <c r="AW197" s="14" t="s">
        <v>31</v>
      </c>
      <c r="AX197" s="14" t="s">
        <v>75</v>
      </c>
      <c r="AY197" s="108" t="s">
        <v>143</v>
      </c>
    </row>
    <row r="198" spans="1:65" s="12" customFormat="1">
      <c r="A198" s="231"/>
      <c r="B198" s="232"/>
      <c r="C198" s="231"/>
      <c r="D198" s="233" t="s">
        <v>149</v>
      </c>
      <c r="E198" s="234" t="s">
        <v>1</v>
      </c>
      <c r="F198" s="235" t="s">
        <v>212</v>
      </c>
      <c r="G198" s="231"/>
      <c r="H198" s="236">
        <v>9.6189999999999998</v>
      </c>
      <c r="I198" s="231"/>
      <c r="J198" s="231"/>
      <c r="K198" s="231"/>
      <c r="L198" s="95"/>
      <c r="M198" s="97"/>
      <c r="N198" s="98"/>
      <c r="O198" s="98"/>
      <c r="P198" s="98"/>
      <c r="Q198" s="98"/>
      <c r="R198" s="98"/>
      <c r="S198" s="98"/>
      <c r="T198" s="99"/>
      <c r="AT198" s="96" t="s">
        <v>149</v>
      </c>
      <c r="AU198" s="96" t="s">
        <v>84</v>
      </c>
      <c r="AV198" s="12" t="s">
        <v>84</v>
      </c>
      <c r="AW198" s="12" t="s">
        <v>31</v>
      </c>
      <c r="AX198" s="12" t="s">
        <v>75</v>
      </c>
      <c r="AY198" s="96" t="s">
        <v>143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322</v>
      </c>
      <c r="G199" s="231"/>
      <c r="H199" s="236">
        <v>0.30399999999999999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5" customFormat="1">
      <c r="A200" s="248"/>
      <c r="B200" s="249"/>
      <c r="C200" s="248"/>
      <c r="D200" s="233" t="s">
        <v>149</v>
      </c>
      <c r="E200" s="250" t="s">
        <v>1</v>
      </c>
      <c r="F200" s="251" t="s">
        <v>255</v>
      </c>
      <c r="G200" s="248"/>
      <c r="H200" s="252">
        <v>9.923</v>
      </c>
      <c r="I200" s="248"/>
      <c r="J200" s="248"/>
      <c r="K200" s="248"/>
      <c r="L200" s="112"/>
      <c r="M200" s="114"/>
      <c r="N200" s="115"/>
      <c r="O200" s="115"/>
      <c r="P200" s="115"/>
      <c r="Q200" s="115"/>
      <c r="R200" s="115"/>
      <c r="S200" s="115"/>
      <c r="T200" s="116"/>
      <c r="AT200" s="113" t="s">
        <v>149</v>
      </c>
      <c r="AU200" s="113" t="s">
        <v>84</v>
      </c>
      <c r="AV200" s="15" t="s">
        <v>101</v>
      </c>
      <c r="AW200" s="15" t="s">
        <v>31</v>
      </c>
      <c r="AX200" s="15" t="s">
        <v>82</v>
      </c>
      <c r="AY200" s="113" t="s">
        <v>143</v>
      </c>
    </row>
    <row r="201" spans="1:65" s="2" customFormat="1" ht="21.75" customHeight="1">
      <c r="A201" s="148"/>
      <c r="B201" s="149"/>
      <c r="C201" s="225" t="s">
        <v>323</v>
      </c>
      <c r="D201" s="225" t="s">
        <v>144</v>
      </c>
      <c r="E201" s="226" t="s">
        <v>324</v>
      </c>
      <c r="F201" s="227" t="s">
        <v>325</v>
      </c>
      <c r="G201" s="228" t="s">
        <v>287</v>
      </c>
      <c r="H201" s="229">
        <v>448.98399999999998</v>
      </c>
      <c r="I201" s="88"/>
      <c r="J201" s="230">
        <f>ROUND(I201*H201,2)</f>
        <v>0</v>
      </c>
      <c r="K201" s="227" t="s">
        <v>250</v>
      </c>
      <c r="L201" s="25"/>
      <c r="M201" s="89" t="s">
        <v>1</v>
      </c>
      <c r="N201" s="90" t="s">
        <v>40</v>
      </c>
      <c r="O201" s="35"/>
      <c r="P201" s="91">
        <f>O201*H201</f>
        <v>0</v>
      </c>
      <c r="Q201" s="91">
        <v>0</v>
      </c>
      <c r="R201" s="91">
        <f>Q201*H201</f>
        <v>0</v>
      </c>
      <c r="S201" s="91">
        <v>0</v>
      </c>
      <c r="T201" s="92">
        <f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93" t="s">
        <v>101</v>
      </c>
      <c r="AT201" s="93" t="s">
        <v>144</v>
      </c>
      <c r="AU201" s="93" t="s">
        <v>84</v>
      </c>
      <c r="AY201" s="18" t="s">
        <v>143</v>
      </c>
      <c r="BE201" s="94">
        <f>IF(N201="základní",J201,0)</f>
        <v>0</v>
      </c>
      <c r="BF201" s="94">
        <f>IF(N201="snížená",J201,0)</f>
        <v>0</v>
      </c>
      <c r="BG201" s="94">
        <f>IF(N201="zákl. přenesená",J201,0)</f>
        <v>0</v>
      </c>
      <c r="BH201" s="94">
        <f>IF(N201="sníž. přenesená",J201,0)</f>
        <v>0</v>
      </c>
      <c r="BI201" s="94">
        <f>IF(N201="nulová",J201,0)</f>
        <v>0</v>
      </c>
      <c r="BJ201" s="18" t="s">
        <v>82</v>
      </c>
      <c r="BK201" s="94">
        <f>ROUND(I201*H201,2)</f>
        <v>0</v>
      </c>
      <c r="BL201" s="18" t="s">
        <v>101</v>
      </c>
      <c r="BM201" s="93" t="s">
        <v>326</v>
      </c>
    </row>
    <row r="202" spans="1:65" s="12" customFormat="1">
      <c r="A202" s="231"/>
      <c r="B202" s="232"/>
      <c r="C202" s="231"/>
      <c r="D202" s="233" t="s">
        <v>149</v>
      </c>
      <c r="E202" s="234" t="s">
        <v>1</v>
      </c>
      <c r="F202" s="235" t="s">
        <v>208</v>
      </c>
      <c r="G202" s="231"/>
      <c r="H202" s="236">
        <v>448.98399999999998</v>
      </c>
      <c r="I202" s="231"/>
      <c r="J202" s="231"/>
      <c r="K202" s="231"/>
      <c r="L202" s="95"/>
      <c r="M202" s="97"/>
      <c r="N202" s="98"/>
      <c r="O202" s="98"/>
      <c r="P202" s="98"/>
      <c r="Q202" s="98"/>
      <c r="R202" s="98"/>
      <c r="S202" s="98"/>
      <c r="T202" s="99"/>
      <c r="AT202" s="96" t="s">
        <v>149</v>
      </c>
      <c r="AU202" s="96" t="s">
        <v>84</v>
      </c>
      <c r="AV202" s="12" t="s">
        <v>84</v>
      </c>
      <c r="AW202" s="12" t="s">
        <v>31</v>
      </c>
      <c r="AX202" s="12" t="s">
        <v>82</v>
      </c>
      <c r="AY202" s="96" t="s">
        <v>143</v>
      </c>
    </row>
    <row r="203" spans="1:65" s="2" customFormat="1" ht="33" customHeight="1">
      <c r="A203" s="148"/>
      <c r="B203" s="149"/>
      <c r="C203" s="225" t="s">
        <v>7</v>
      </c>
      <c r="D203" s="225" t="s">
        <v>144</v>
      </c>
      <c r="E203" s="226" t="s">
        <v>327</v>
      </c>
      <c r="F203" s="227" t="s">
        <v>328</v>
      </c>
      <c r="G203" s="228" t="s">
        <v>287</v>
      </c>
      <c r="H203" s="229">
        <v>22449.200000000001</v>
      </c>
      <c r="I203" s="88"/>
      <c r="J203" s="230">
        <f>ROUND(I203*H203,2)</f>
        <v>0</v>
      </c>
      <c r="K203" s="227" t="s">
        <v>250</v>
      </c>
      <c r="L203" s="25"/>
      <c r="M203" s="89" t="s">
        <v>1</v>
      </c>
      <c r="N203" s="90" t="s">
        <v>40</v>
      </c>
      <c r="O203" s="35"/>
      <c r="P203" s="91">
        <f>O203*H203</f>
        <v>0</v>
      </c>
      <c r="Q203" s="91">
        <v>0</v>
      </c>
      <c r="R203" s="91">
        <f>Q203*H203</f>
        <v>0</v>
      </c>
      <c r="S203" s="91">
        <v>0</v>
      </c>
      <c r="T203" s="92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93" t="s">
        <v>101</v>
      </c>
      <c r="AT203" s="93" t="s">
        <v>144</v>
      </c>
      <c r="AU203" s="93" t="s">
        <v>84</v>
      </c>
      <c r="AY203" s="18" t="s">
        <v>143</v>
      </c>
      <c r="BE203" s="94">
        <f>IF(N203="základní",J203,0)</f>
        <v>0</v>
      </c>
      <c r="BF203" s="94">
        <f>IF(N203="snížená",J203,0)</f>
        <v>0</v>
      </c>
      <c r="BG203" s="94">
        <f>IF(N203="zákl. přenesená",J203,0)</f>
        <v>0</v>
      </c>
      <c r="BH203" s="94">
        <f>IF(N203="sníž. přenesená",J203,0)</f>
        <v>0</v>
      </c>
      <c r="BI203" s="94">
        <f>IF(N203="nulová",J203,0)</f>
        <v>0</v>
      </c>
      <c r="BJ203" s="18" t="s">
        <v>82</v>
      </c>
      <c r="BK203" s="94">
        <f>ROUND(I203*H203,2)</f>
        <v>0</v>
      </c>
      <c r="BL203" s="18" t="s">
        <v>101</v>
      </c>
      <c r="BM203" s="93" t="s">
        <v>329</v>
      </c>
    </row>
    <row r="204" spans="1:65" s="12" customFormat="1">
      <c r="A204" s="231"/>
      <c r="B204" s="232"/>
      <c r="C204" s="231"/>
      <c r="D204" s="233" t="s">
        <v>149</v>
      </c>
      <c r="E204" s="234" t="s">
        <v>1</v>
      </c>
      <c r="F204" s="235" t="s">
        <v>330</v>
      </c>
      <c r="G204" s="231"/>
      <c r="H204" s="236">
        <v>22449.200000000001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82</v>
      </c>
      <c r="AY204" s="96" t="s">
        <v>143</v>
      </c>
    </row>
    <row r="205" spans="1:65" s="2" customFormat="1" ht="21.75" customHeight="1">
      <c r="A205" s="148"/>
      <c r="B205" s="149"/>
      <c r="C205" s="225" t="s">
        <v>331</v>
      </c>
      <c r="D205" s="225" t="s">
        <v>144</v>
      </c>
      <c r="E205" s="226" t="s">
        <v>332</v>
      </c>
      <c r="F205" s="227" t="s">
        <v>333</v>
      </c>
      <c r="G205" s="228" t="s">
        <v>287</v>
      </c>
      <c r="H205" s="229">
        <v>9.6189999999999998</v>
      </c>
      <c r="I205" s="88"/>
      <c r="J205" s="230">
        <f>ROUND(I205*H205,2)</f>
        <v>0</v>
      </c>
      <c r="K205" s="227" t="s">
        <v>250</v>
      </c>
      <c r="L205" s="25"/>
      <c r="M205" s="89" t="s">
        <v>1</v>
      </c>
      <c r="N205" s="90" t="s">
        <v>40</v>
      </c>
      <c r="O205" s="35"/>
      <c r="P205" s="91">
        <f>O205*H205</f>
        <v>0</v>
      </c>
      <c r="Q205" s="91">
        <v>0</v>
      </c>
      <c r="R205" s="91">
        <f>Q205*H205</f>
        <v>0</v>
      </c>
      <c r="S205" s="91">
        <v>0</v>
      </c>
      <c r="T205" s="92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93" t="s">
        <v>101</v>
      </c>
      <c r="AT205" s="93" t="s">
        <v>144</v>
      </c>
      <c r="AU205" s="93" t="s">
        <v>84</v>
      </c>
      <c r="AY205" s="18" t="s">
        <v>143</v>
      </c>
      <c r="BE205" s="94">
        <f>IF(N205="základní",J205,0)</f>
        <v>0</v>
      </c>
      <c r="BF205" s="94">
        <f>IF(N205="snížená",J205,0)</f>
        <v>0</v>
      </c>
      <c r="BG205" s="94">
        <f>IF(N205="zákl. přenesená",J205,0)</f>
        <v>0</v>
      </c>
      <c r="BH205" s="94">
        <f>IF(N205="sníž. přenesená",J205,0)</f>
        <v>0</v>
      </c>
      <c r="BI205" s="94">
        <f>IF(N205="nulová",J205,0)</f>
        <v>0</v>
      </c>
      <c r="BJ205" s="18" t="s">
        <v>82</v>
      </c>
      <c r="BK205" s="94">
        <f>ROUND(I205*H205,2)</f>
        <v>0</v>
      </c>
      <c r="BL205" s="18" t="s">
        <v>101</v>
      </c>
      <c r="BM205" s="93" t="s">
        <v>334</v>
      </c>
    </row>
    <row r="206" spans="1:65" s="12" customFormat="1">
      <c r="A206" s="231"/>
      <c r="B206" s="232"/>
      <c r="C206" s="231"/>
      <c r="D206" s="233" t="s">
        <v>149</v>
      </c>
      <c r="E206" s="234" t="s">
        <v>1</v>
      </c>
      <c r="F206" s="235" t="s">
        <v>212</v>
      </c>
      <c r="G206" s="231"/>
      <c r="H206" s="236">
        <v>9.6189999999999998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82</v>
      </c>
      <c r="AY206" s="96" t="s">
        <v>143</v>
      </c>
    </row>
    <row r="207" spans="1:65" s="2" customFormat="1" ht="16.5" customHeight="1">
      <c r="A207" s="148"/>
      <c r="B207" s="149"/>
      <c r="C207" s="225" t="s">
        <v>335</v>
      </c>
      <c r="D207" s="225" t="s">
        <v>144</v>
      </c>
      <c r="E207" s="226" t="s">
        <v>336</v>
      </c>
      <c r="F207" s="227" t="s">
        <v>337</v>
      </c>
      <c r="G207" s="228" t="s">
        <v>287</v>
      </c>
      <c r="H207" s="229">
        <v>449.28800000000001</v>
      </c>
      <c r="I207" s="88"/>
      <c r="J207" s="230">
        <f>ROUND(I207*H207,2)</f>
        <v>0</v>
      </c>
      <c r="K207" s="227" t="s">
        <v>250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0</v>
      </c>
      <c r="R207" s="91">
        <f>Q207*H207</f>
        <v>0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338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208</v>
      </c>
      <c r="G208" s="231"/>
      <c r="H208" s="236">
        <v>448.98399999999998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31"/>
      <c r="B209" s="232"/>
      <c r="C209" s="231"/>
      <c r="D209" s="233" t="s">
        <v>149</v>
      </c>
      <c r="E209" s="234" t="s">
        <v>1</v>
      </c>
      <c r="F209" s="235" t="s">
        <v>339</v>
      </c>
      <c r="G209" s="231"/>
      <c r="H209" s="236">
        <v>0.30399999999999999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5" customFormat="1">
      <c r="A210" s="248"/>
      <c r="B210" s="249"/>
      <c r="C210" s="248"/>
      <c r="D210" s="233" t="s">
        <v>149</v>
      </c>
      <c r="E210" s="250" t="s">
        <v>1</v>
      </c>
      <c r="F210" s="251" t="s">
        <v>255</v>
      </c>
      <c r="G210" s="248"/>
      <c r="H210" s="252">
        <v>449.28800000000001</v>
      </c>
      <c r="I210" s="248"/>
      <c r="J210" s="248"/>
      <c r="K210" s="248"/>
      <c r="L210" s="112"/>
      <c r="M210" s="114"/>
      <c r="N210" s="115"/>
      <c r="O210" s="115"/>
      <c r="P210" s="115"/>
      <c r="Q210" s="115"/>
      <c r="R210" s="115"/>
      <c r="S210" s="115"/>
      <c r="T210" s="116"/>
      <c r="AT210" s="113" t="s">
        <v>149</v>
      </c>
      <c r="AU210" s="113" t="s">
        <v>84</v>
      </c>
      <c r="AV210" s="15" t="s">
        <v>101</v>
      </c>
      <c r="AW210" s="15" t="s">
        <v>31</v>
      </c>
      <c r="AX210" s="15" t="s">
        <v>82</v>
      </c>
      <c r="AY210" s="113" t="s">
        <v>143</v>
      </c>
    </row>
    <row r="211" spans="1:65" s="2" customFormat="1" ht="21.75" customHeight="1">
      <c r="A211" s="148"/>
      <c r="B211" s="149"/>
      <c r="C211" s="225" t="s">
        <v>340</v>
      </c>
      <c r="D211" s="225" t="s">
        <v>144</v>
      </c>
      <c r="E211" s="226" t="s">
        <v>341</v>
      </c>
      <c r="F211" s="227" t="s">
        <v>342</v>
      </c>
      <c r="G211" s="228" t="s">
        <v>343</v>
      </c>
      <c r="H211" s="229">
        <v>718.37400000000002</v>
      </c>
      <c r="I211" s="88"/>
      <c r="J211" s="230">
        <f>ROUND(I211*H211,2)</f>
        <v>0</v>
      </c>
      <c r="K211" s="227" t="s">
        <v>250</v>
      </c>
      <c r="L211" s="25"/>
      <c r="M211" s="89" t="s">
        <v>1</v>
      </c>
      <c r="N211" s="90" t="s">
        <v>40</v>
      </c>
      <c r="O211" s="35"/>
      <c r="P211" s="91">
        <f>O211*H211</f>
        <v>0</v>
      </c>
      <c r="Q211" s="91">
        <v>0</v>
      </c>
      <c r="R211" s="91">
        <f>Q211*H211</f>
        <v>0</v>
      </c>
      <c r="S211" s="91">
        <v>0</v>
      </c>
      <c r="T211" s="92">
        <f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93" t="s">
        <v>101</v>
      </c>
      <c r="AT211" s="93" t="s">
        <v>144</v>
      </c>
      <c r="AU211" s="93" t="s">
        <v>84</v>
      </c>
      <c r="AY211" s="18" t="s">
        <v>143</v>
      </c>
      <c r="BE211" s="94">
        <f>IF(N211="základní",J211,0)</f>
        <v>0</v>
      </c>
      <c r="BF211" s="94">
        <f>IF(N211="snížená",J211,0)</f>
        <v>0</v>
      </c>
      <c r="BG211" s="94">
        <f>IF(N211="zákl. přenesená",J211,0)</f>
        <v>0</v>
      </c>
      <c r="BH211" s="94">
        <f>IF(N211="sníž. přenesená",J211,0)</f>
        <v>0</v>
      </c>
      <c r="BI211" s="94">
        <f>IF(N211="nulová",J211,0)</f>
        <v>0</v>
      </c>
      <c r="BJ211" s="18" t="s">
        <v>82</v>
      </c>
      <c r="BK211" s="94">
        <f>ROUND(I211*H211,2)</f>
        <v>0</v>
      </c>
      <c r="BL211" s="18" t="s">
        <v>101</v>
      </c>
      <c r="BM211" s="93" t="s">
        <v>344</v>
      </c>
    </row>
    <row r="212" spans="1:65" s="12" customFormat="1">
      <c r="A212" s="231"/>
      <c r="B212" s="232"/>
      <c r="C212" s="231"/>
      <c r="D212" s="233" t="s">
        <v>149</v>
      </c>
      <c r="E212" s="234" t="s">
        <v>1</v>
      </c>
      <c r="F212" s="235" t="s">
        <v>345</v>
      </c>
      <c r="G212" s="231"/>
      <c r="H212" s="236">
        <v>718.37400000000002</v>
      </c>
      <c r="I212" s="231"/>
      <c r="J212" s="231"/>
      <c r="K212" s="231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82</v>
      </c>
      <c r="AY212" s="96" t="s">
        <v>143</v>
      </c>
    </row>
    <row r="213" spans="1:65" s="2" customFormat="1" ht="21.75" customHeight="1">
      <c r="A213" s="148"/>
      <c r="B213" s="149"/>
      <c r="C213" s="225" t="s">
        <v>346</v>
      </c>
      <c r="D213" s="225" t="s">
        <v>144</v>
      </c>
      <c r="E213" s="226" t="s">
        <v>347</v>
      </c>
      <c r="F213" s="227" t="s">
        <v>348</v>
      </c>
      <c r="G213" s="228" t="s">
        <v>287</v>
      </c>
      <c r="H213" s="229">
        <v>320.67200000000003</v>
      </c>
      <c r="I213" s="88"/>
      <c r="J213" s="230">
        <f>ROUND(I213*H213,2)</f>
        <v>0</v>
      </c>
      <c r="K213" s="227" t="s">
        <v>250</v>
      </c>
      <c r="L213" s="25"/>
      <c r="M213" s="89" t="s">
        <v>1</v>
      </c>
      <c r="N213" s="90" t="s">
        <v>40</v>
      </c>
      <c r="O213" s="35"/>
      <c r="P213" s="91">
        <f>O213*H213</f>
        <v>0</v>
      </c>
      <c r="Q213" s="91">
        <v>0</v>
      </c>
      <c r="R213" s="91">
        <f>Q213*H213</f>
        <v>0</v>
      </c>
      <c r="S213" s="91">
        <v>0</v>
      </c>
      <c r="T213" s="92">
        <f>S213*H213</f>
        <v>0</v>
      </c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R213" s="93" t="s">
        <v>101</v>
      </c>
      <c r="AT213" s="93" t="s">
        <v>144</v>
      </c>
      <c r="AU213" s="93" t="s">
        <v>84</v>
      </c>
      <c r="AY213" s="18" t="s">
        <v>143</v>
      </c>
      <c r="BE213" s="94">
        <f>IF(N213="základní",J213,0)</f>
        <v>0</v>
      </c>
      <c r="BF213" s="94">
        <f>IF(N213="snížená",J213,0)</f>
        <v>0</v>
      </c>
      <c r="BG213" s="94">
        <f>IF(N213="zákl. přenesená",J213,0)</f>
        <v>0</v>
      </c>
      <c r="BH213" s="94">
        <f>IF(N213="sníž. přenesená",J213,0)</f>
        <v>0</v>
      </c>
      <c r="BI213" s="94">
        <f>IF(N213="nulová",J213,0)</f>
        <v>0</v>
      </c>
      <c r="BJ213" s="18" t="s">
        <v>82</v>
      </c>
      <c r="BK213" s="94">
        <f>ROUND(I213*H213,2)</f>
        <v>0</v>
      </c>
      <c r="BL213" s="18" t="s">
        <v>101</v>
      </c>
      <c r="BM213" s="93" t="s">
        <v>349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208</v>
      </c>
      <c r="G214" s="231"/>
      <c r="H214" s="236">
        <v>448.98399999999998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 ht="22.5">
      <c r="A215" s="231"/>
      <c r="B215" s="232"/>
      <c r="C215" s="231"/>
      <c r="D215" s="233" t="s">
        <v>149</v>
      </c>
      <c r="E215" s="234" t="s">
        <v>1</v>
      </c>
      <c r="F215" s="235" t="s">
        <v>350</v>
      </c>
      <c r="G215" s="231"/>
      <c r="H215" s="236">
        <v>141.78899999999999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4" customFormat="1">
      <c r="A216" s="244"/>
      <c r="B216" s="245"/>
      <c r="C216" s="244"/>
      <c r="D216" s="233" t="s">
        <v>149</v>
      </c>
      <c r="E216" s="246" t="s">
        <v>1</v>
      </c>
      <c r="F216" s="247" t="s">
        <v>351</v>
      </c>
      <c r="G216" s="244"/>
      <c r="H216" s="246" t="s">
        <v>1</v>
      </c>
      <c r="I216" s="244"/>
      <c r="J216" s="244"/>
      <c r="K216" s="244"/>
      <c r="L216" s="107"/>
      <c r="M216" s="109"/>
      <c r="N216" s="110"/>
      <c r="O216" s="110"/>
      <c r="P216" s="110"/>
      <c r="Q216" s="110"/>
      <c r="R216" s="110"/>
      <c r="S216" s="110"/>
      <c r="T216" s="111"/>
      <c r="AT216" s="108" t="s">
        <v>149</v>
      </c>
      <c r="AU216" s="108" t="s">
        <v>84</v>
      </c>
      <c r="AV216" s="14" t="s">
        <v>82</v>
      </c>
      <c r="AW216" s="14" t="s">
        <v>31</v>
      </c>
      <c r="AX216" s="14" t="s">
        <v>75</v>
      </c>
      <c r="AY216" s="108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352</v>
      </c>
      <c r="G217" s="231"/>
      <c r="H217" s="236">
        <v>-166.87299999999999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 ht="22.5">
      <c r="A218" s="231"/>
      <c r="B218" s="232"/>
      <c r="C218" s="231"/>
      <c r="D218" s="233" t="s">
        <v>149</v>
      </c>
      <c r="E218" s="234" t="s">
        <v>1</v>
      </c>
      <c r="F218" s="235" t="s">
        <v>353</v>
      </c>
      <c r="G218" s="231"/>
      <c r="H218" s="236">
        <v>-4.8490000000000002</v>
      </c>
      <c r="I218" s="231"/>
      <c r="J218" s="231"/>
      <c r="K218" s="231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4" customFormat="1">
      <c r="A219" s="244"/>
      <c r="B219" s="245"/>
      <c r="C219" s="244"/>
      <c r="D219" s="233" t="s">
        <v>149</v>
      </c>
      <c r="E219" s="246" t="s">
        <v>1</v>
      </c>
      <c r="F219" s="247" t="s">
        <v>354</v>
      </c>
      <c r="G219" s="244"/>
      <c r="H219" s="246" t="s">
        <v>1</v>
      </c>
      <c r="I219" s="244"/>
      <c r="J219" s="244"/>
      <c r="K219" s="244"/>
      <c r="L219" s="107"/>
      <c r="M219" s="109"/>
      <c r="N219" s="110"/>
      <c r="O219" s="110"/>
      <c r="P219" s="110"/>
      <c r="Q219" s="110"/>
      <c r="R219" s="110"/>
      <c r="S219" s="110"/>
      <c r="T219" s="111"/>
      <c r="AT219" s="108" t="s">
        <v>149</v>
      </c>
      <c r="AU219" s="108" t="s">
        <v>84</v>
      </c>
      <c r="AV219" s="14" t="s">
        <v>82</v>
      </c>
      <c r="AW219" s="14" t="s">
        <v>31</v>
      </c>
      <c r="AX219" s="14" t="s">
        <v>75</v>
      </c>
      <c r="AY219" s="108" t="s">
        <v>143</v>
      </c>
    </row>
    <row r="220" spans="1:65" s="12" customFormat="1">
      <c r="A220" s="231"/>
      <c r="B220" s="232"/>
      <c r="C220" s="231"/>
      <c r="D220" s="233" t="s">
        <v>149</v>
      </c>
      <c r="E220" s="234" t="s">
        <v>1</v>
      </c>
      <c r="F220" s="235" t="s">
        <v>355</v>
      </c>
      <c r="G220" s="231"/>
      <c r="H220" s="236">
        <v>-10.125</v>
      </c>
      <c r="I220" s="231"/>
      <c r="J220" s="231"/>
      <c r="K220" s="231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2" customFormat="1">
      <c r="A221" s="231"/>
      <c r="B221" s="232"/>
      <c r="C221" s="231"/>
      <c r="D221" s="233" t="s">
        <v>149</v>
      </c>
      <c r="E221" s="234" t="s">
        <v>1</v>
      </c>
      <c r="F221" s="235" t="s">
        <v>356</v>
      </c>
      <c r="G221" s="231"/>
      <c r="H221" s="236">
        <v>-2.4609999999999999</v>
      </c>
      <c r="I221" s="231"/>
      <c r="J221" s="231"/>
      <c r="K221" s="231"/>
      <c r="L221" s="95"/>
      <c r="M221" s="97"/>
      <c r="N221" s="98"/>
      <c r="O221" s="98"/>
      <c r="P221" s="98"/>
      <c r="Q221" s="98"/>
      <c r="R221" s="98"/>
      <c r="S221" s="98"/>
      <c r="T221" s="99"/>
      <c r="AT221" s="96" t="s">
        <v>149</v>
      </c>
      <c r="AU221" s="96" t="s">
        <v>84</v>
      </c>
      <c r="AV221" s="12" t="s">
        <v>84</v>
      </c>
      <c r="AW221" s="12" t="s">
        <v>31</v>
      </c>
      <c r="AX221" s="12" t="s">
        <v>75</v>
      </c>
      <c r="AY221" s="96" t="s">
        <v>143</v>
      </c>
    </row>
    <row r="222" spans="1:65" s="12" customFormat="1">
      <c r="A222" s="231"/>
      <c r="B222" s="232"/>
      <c r="C222" s="231"/>
      <c r="D222" s="233" t="s">
        <v>149</v>
      </c>
      <c r="E222" s="234" t="s">
        <v>1</v>
      </c>
      <c r="F222" s="235" t="s">
        <v>357</v>
      </c>
      <c r="G222" s="231"/>
      <c r="H222" s="236">
        <v>-85.793000000000006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75</v>
      </c>
      <c r="AY222" s="96" t="s">
        <v>143</v>
      </c>
    </row>
    <row r="223" spans="1:65" s="12" customFormat="1">
      <c r="A223" s="231"/>
      <c r="B223" s="232"/>
      <c r="C223" s="231"/>
      <c r="D223" s="233" t="s">
        <v>149</v>
      </c>
      <c r="E223" s="234" t="s">
        <v>1</v>
      </c>
      <c r="F223" s="235" t="s">
        <v>358</v>
      </c>
      <c r="G223" s="231"/>
      <c r="H223" s="236">
        <v>-9.6189999999999998</v>
      </c>
      <c r="I223" s="231"/>
      <c r="J223" s="231"/>
      <c r="K223" s="231"/>
      <c r="L223" s="95"/>
      <c r="M223" s="97"/>
      <c r="N223" s="98"/>
      <c r="O223" s="98"/>
      <c r="P223" s="98"/>
      <c r="Q223" s="98"/>
      <c r="R223" s="98"/>
      <c r="S223" s="98"/>
      <c r="T223" s="99"/>
      <c r="AT223" s="96" t="s">
        <v>149</v>
      </c>
      <c r="AU223" s="96" t="s">
        <v>84</v>
      </c>
      <c r="AV223" s="12" t="s">
        <v>84</v>
      </c>
      <c r="AW223" s="12" t="s">
        <v>31</v>
      </c>
      <c r="AX223" s="12" t="s">
        <v>75</v>
      </c>
      <c r="AY223" s="96" t="s">
        <v>143</v>
      </c>
    </row>
    <row r="224" spans="1:65" s="16" customFormat="1">
      <c r="A224" s="253"/>
      <c r="B224" s="254"/>
      <c r="C224" s="253"/>
      <c r="D224" s="233" t="s">
        <v>149</v>
      </c>
      <c r="E224" s="255" t="s">
        <v>359</v>
      </c>
      <c r="F224" s="256" t="s">
        <v>299</v>
      </c>
      <c r="G224" s="253"/>
      <c r="H224" s="257">
        <v>311.053</v>
      </c>
      <c r="I224" s="253"/>
      <c r="J224" s="253"/>
      <c r="K224" s="253"/>
      <c r="L224" s="117"/>
      <c r="M224" s="119"/>
      <c r="N224" s="120"/>
      <c r="O224" s="120"/>
      <c r="P224" s="120"/>
      <c r="Q224" s="120"/>
      <c r="R224" s="120"/>
      <c r="S224" s="120"/>
      <c r="T224" s="121"/>
      <c r="AT224" s="118" t="s">
        <v>149</v>
      </c>
      <c r="AU224" s="118" t="s">
        <v>84</v>
      </c>
      <c r="AV224" s="16" t="s">
        <v>85</v>
      </c>
      <c r="AW224" s="16" t="s">
        <v>31</v>
      </c>
      <c r="AX224" s="16" t="s">
        <v>75</v>
      </c>
      <c r="AY224" s="118" t="s">
        <v>143</v>
      </c>
    </row>
    <row r="225" spans="1:65" s="14" customFormat="1" ht="22.5">
      <c r="A225" s="244"/>
      <c r="B225" s="245"/>
      <c r="C225" s="244"/>
      <c r="D225" s="233" t="s">
        <v>149</v>
      </c>
      <c r="E225" s="246" t="s">
        <v>1</v>
      </c>
      <c r="F225" s="247" t="s">
        <v>360</v>
      </c>
      <c r="G225" s="244"/>
      <c r="H225" s="246" t="s">
        <v>1</v>
      </c>
      <c r="I225" s="244"/>
      <c r="J225" s="244"/>
      <c r="K225" s="244"/>
      <c r="L225" s="107"/>
      <c r="M225" s="109"/>
      <c r="N225" s="110"/>
      <c r="O225" s="110"/>
      <c r="P225" s="110"/>
      <c r="Q225" s="110"/>
      <c r="R225" s="110"/>
      <c r="S225" s="110"/>
      <c r="T225" s="111"/>
      <c r="AT225" s="108" t="s">
        <v>149</v>
      </c>
      <c r="AU225" s="108" t="s">
        <v>84</v>
      </c>
      <c r="AV225" s="14" t="s">
        <v>82</v>
      </c>
      <c r="AW225" s="14" t="s">
        <v>31</v>
      </c>
      <c r="AX225" s="14" t="s">
        <v>75</v>
      </c>
      <c r="AY225" s="108" t="s">
        <v>143</v>
      </c>
    </row>
    <row r="226" spans="1:65" s="12" customFormat="1" ht="33.75">
      <c r="A226" s="231"/>
      <c r="B226" s="232"/>
      <c r="C226" s="231"/>
      <c r="D226" s="233" t="s">
        <v>149</v>
      </c>
      <c r="E226" s="234" t="s">
        <v>212</v>
      </c>
      <c r="F226" s="235" t="s">
        <v>361</v>
      </c>
      <c r="G226" s="231"/>
      <c r="H226" s="236">
        <v>9.6189999999999998</v>
      </c>
      <c r="I226" s="231"/>
      <c r="J226" s="231"/>
      <c r="K226" s="231"/>
      <c r="L226" s="95"/>
      <c r="M226" s="97"/>
      <c r="N226" s="98"/>
      <c r="O226" s="98"/>
      <c r="P226" s="98"/>
      <c r="Q226" s="98"/>
      <c r="R226" s="98"/>
      <c r="S226" s="98"/>
      <c r="T226" s="99"/>
      <c r="AT226" s="96" t="s">
        <v>149</v>
      </c>
      <c r="AU226" s="96" t="s">
        <v>84</v>
      </c>
      <c r="AV226" s="12" t="s">
        <v>84</v>
      </c>
      <c r="AW226" s="12" t="s">
        <v>31</v>
      </c>
      <c r="AX226" s="12" t="s">
        <v>75</v>
      </c>
      <c r="AY226" s="96" t="s">
        <v>143</v>
      </c>
    </row>
    <row r="227" spans="1:65" s="15" customFormat="1">
      <c r="A227" s="248"/>
      <c r="B227" s="249"/>
      <c r="C227" s="248"/>
      <c r="D227" s="233" t="s">
        <v>149</v>
      </c>
      <c r="E227" s="250" t="s">
        <v>210</v>
      </c>
      <c r="F227" s="251" t="s">
        <v>255</v>
      </c>
      <c r="G227" s="248"/>
      <c r="H227" s="252">
        <v>320.67200000000003</v>
      </c>
      <c r="I227" s="248"/>
      <c r="J227" s="248"/>
      <c r="K227" s="248"/>
      <c r="L227" s="112"/>
      <c r="M227" s="114"/>
      <c r="N227" s="115"/>
      <c r="O227" s="115"/>
      <c r="P227" s="115"/>
      <c r="Q227" s="115"/>
      <c r="R227" s="115"/>
      <c r="S227" s="115"/>
      <c r="T227" s="116"/>
      <c r="AT227" s="113" t="s">
        <v>149</v>
      </c>
      <c r="AU227" s="113" t="s">
        <v>84</v>
      </c>
      <c r="AV227" s="15" t="s">
        <v>101</v>
      </c>
      <c r="AW227" s="15" t="s">
        <v>31</v>
      </c>
      <c r="AX227" s="15" t="s">
        <v>82</v>
      </c>
      <c r="AY227" s="113" t="s">
        <v>143</v>
      </c>
    </row>
    <row r="228" spans="1:65" s="2" customFormat="1" ht="16.5" customHeight="1">
      <c r="A228" s="148"/>
      <c r="B228" s="149"/>
      <c r="C228" s="258" t="s">
        <v>362</v>
      </c>
      <c r="D228" s="258" t="s">
        <v>363</v>
      </c>
      <c r="E228" s="259" t="s">
        <v>364</v>
      </c>
      <c r="F228" s="260" t="s">
        <v>365</v>
      </c>
      <c r="G228" s="261" t="s">
        <v>343</v>
      </c>
      <c r="H228" s="262">
        <v>625.99400000000003</v>
      </c>
      <c r="I228" s="122"/>
      <c r="J228" s="263">
        <f>ROUND(I228*H228,2)</f>
        <v>0</v>
      </c>
      <c r="K228" s="260" t="s">
        <v>250</v>
      </c>
      <c r="L228" s="123"/>
      <c r="M228" s="124" t="s">
        <v>1</v>
      </c>
      <c r="N228" s="125" t="s">
        <v>40</v>
      </c>
      <c r="O228" s="35"/>
      <c r="P228" s="91">
        <f>O228*H228</f>
        <v>0</v>
      </c>
      <c r="Q228" s="91">
        <v>0</v>
      </c>
      <c r="R228" s="91">
        <f>Q228*H228</f>
        <v>0</v>
      </c>
      <c r="S228" s="91">
        <v>0</v>
      </c>
      <c r="T228" s="92">
        <f>S228*H228</f>
        <v>0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93" t="s">
        <v>162</v>
      </c>
      <c r="AT228" s="93" t="s">
        <v>363</v>
      </c>
      <c r="AU228" s="93" t="s">
        <v>84</v>
      </c>
      <c r="AY228" s="18" t="s">
        <v>143</v>
      </c>
      <c r="BE228" s="94">
        <f>IF(N228="základní",J228,0)</f>
        <v>0</v>
      </c>
      <c r="BF228" s="94">
        <f>IF(N228="snížená",J228,0)</f>
        <v>0</v>
      </c>
      <c r="BG228" s="94">
        <f>IF(N228="zákl. přenesená",J228,0)</f>
        <v>0</v>
      </c>
      <c r="BH228" s="94">
        <f>IF(N228="sníž. přenesená",J228,0)</f>
        <v>0</v>
      </c>
      <c r="BI228" s="94">
        <f>IF(N228="nulová",J228,0)</f>
        <v>0</v>
      </c>
      <c r="BJ228" s="18" t="s">
        <v>82</v>
      </c>
      <c r="BK228" s="94">
        <f>ROUND(I228*H228,2)</f>
        <v>0</v>
      </c>
      <c r="BL228" s="18" t="s">
        <v>101</v>
      </c>
      <c r="BM228" s="93" t="s">
        <v>366</v>
      </c>
    </row>
    <row r="229" spans="1:65" s="12" customFormat="1" ht="22.5">
      <c r="A229" s="231"/>
      <c r="B229" s="232"/>
      <c r="C229" s="231"/>
      <c r="D229" s="233" t="s">
        <v>149</v>
      </c>
      <c r="E229" s="234" t="s">
        <v>1</v>
      </c>
      <c r="F229" s="235" t="s">
        <v>367</v>
      </c>
      <c r="G229" s="231"/>
      <c r="H229" s="236">
        <v>625.99400000000003</v>
      </c>
      <c r="I229" s="231"/>
      <c r="J229" s="231"/>
      <c r="K229" s="231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82</v>
      </c>
      <c r="AY229" s="96" t="s">
        <v>143</v>
      </c>
    </row>
    <row r="230" spans="1:65" s="2" customFormat="1" ht="21.75" customHeight="1">
      <c r="A230" s="148"/>
      <c r="B230" s="149"/>
      <c r="C230" s="225" t="s">
        <v>368</v>
      </c>
      <c r="D230" s="225" t="s">
        <v>144</v>
      </c>
      <c r="E230" s="226" t="s">
        <v>369</v>
      </c>
      <c r="F230" s="227" t="s">
        <v>370</v>
      </c>
      <c r="G230" s="228" t="s">
        <v>287</v>
      </c>
      <c r="H230" s="229">
        <v>129.75899999999999</v>
      </c>
      <c r="I230" s="88"/>
      <c r="J230" s="230">
        <f>ROUND(I230*H230,2)</f>
        <v>0</v>
      </c>
      <c r="K230" s="227" t="s">
        <v>250</v>
      </c>
      <c r="L230" s="25"/>
      <c r="M230" s="89" t="s">
        <v>1</v>
      </c>
      <c r="N230" s="90" t="s">
        <v>40</v>
      </c>
      <c r="O230" s="35"/>
      <c r="P230" s="91">
        <f>O230*H230</f>
        <v>0</v>
      </c>
      <c r="Q230" s="91">
        <v>0</v>
      </c>
      <c r="R230" s="91">
        <f>Q230*H230</f>
        <v>0</v>
      </c>
      <c r="S230" s="91">
        <v>0</v>
      </c>
      <c r="T230" s="92">
        <f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93" t="s">
        <v>101</v>
      </c>
      <c r="AT230" s="93" t="s">
        <v>144</v>
      </c>
      <c r="AU230" s="93" t="s">
        <v>84</v>
      </c>
      <c r="AY230" s="18" t="s">
        <v>143</v>
      </c>
      <c r="BE230" s="94">
        <f>IF(N230="základní",J230,0)</f>
        <v>0</v>
      </c>
      <c r="BF230" s="94">
        <f>IF(N230="snížená",J230,0)</f>
        <v>0</v>
      </c>
      <c r="BG230" s="94">
        <f>IF(N230="zákl. přenesená",J230,0)</f>
        <v>0</v>
      </c>
      <c r="BH230" s="94">
        <f>IF(N230="sníž. přenesená",J230,0)</f>
        <v>0</v>
      </c>
      <c r="BI230" s="94">
        <f>IF(N230="nulová",J230,0)</f>
        <v>0</v>
      </c>
      <c r="BJ230" s="18" t="s">
        <v>82</v>
      </c>
      <c r="BK230" s="94">
        <f>ROUND(I230*H230,2)</f>
        <v>0</v>
      </c>
      <c r="BL230" s="18" t="s">
        <v>101</v>
      </c>
      <c r="BM230" s="93" t="s">
        <v>371</v>
      </c>
    </row>
    <row r="231" spans="1:65" s="12" customFormat="1">
      <c r="A231" s="231"/>
      <c r="B231" s="232"/>
      <c r="C231" s="231"/>
      <c r="D231" s="233" t="s">
        <v>149</v>
      </c>
      <c r="E231" s="234" t="s">
        <v>1</v>
      </c>
      <c r="F231" s="235" t="s">
        <v>372</v>
      </c>
      <c r="G231" s="231"/>
      <c r="H231" s="236">
        <v>129.75899999999999</v>
      </c>
      <c r="I231" s="231"/>
      <c r="J231" s="231"/>
      <c r="K231" s="231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75</v>
      </c>
      <c r="AY231" s="96" t="s">
        <v>143</v>
      </c>
    </row>
    <row r="232" spans="1:65" s="15" customFormat="1">
      <c r="A232" s="248"/>
      <c r="B232" s="249"/>
      <c r="C232" s="248"/>
      <c r="D232" s="233" t="s">
        <v>149</v>
      </c>
      <c r="E232" s="250" t="s">
        <v>199</v>
      </c>
      <c r="F232" s="251" t="s">
        <v>255</v>
      </c>
      <c r="G232" s="248"/>
      <c r="H232" s="252">
        <v>129.75899999999999</v>
      </c>
      <c r="I232" s="248"/>
      <c r="J232" s="248"/>
      <c r="K232" s="248"/>
      <c r="L232" s="112"/>
      <c r="M232" s="114"/>
      <c r="N232" s="115"/>
      <c r="O232" s="115"/>
      <c r="P232" s="115"/>
      <c r="Q232" s="115"/>
      <c r="R232" s="115"/>
      <c r="S232" s="115"/>
      <c r="T232" s="116"/>
      <c r="AT232" s="113" t="s">
        <v>149</v>
      </c>
      <c r="AU232" s="113" t="s">
        <v>84</v>
      </c>
      <c r="AV232" s="15" t="s">
        <v>101</v>
      </c>
      <c r="AW232" s="15" t="s">
        <v>31</v>
      </c>
      <c r="AX232" s="15" t="s">
        <v>82</v>
      </c>
      <c r="AY232" s="113" t="s">
        <v>143</v>
      </c>
    </row>
    <row r="233" spans="1:65" s="2" customFormat="1" ht="16.5" customHeight="1">
      <c r="A233" s="148"/>
      <c r="B233" s="149"/>
      <c r="C233" s="258" t="s">
        <v>373</v>
      </c>
      <c r="D233" s="258" t="s">
        <v>363</v>
      </c>
      <c r="E233" s="259" t="s">
        <v>374</v>
      </c>
      <c r="F233" s="260" t="s">
        <v>375</v>
      </c>
      <c r="G233" s="261" t="s">
        <v>343</v>
      </c>
      <c r="H233" s="262">
        <v>253.679</v>
      </c>
      <c r="I233" s="122"/>
      <c r="J233" s="263">
        <f>ROUND(I233*H233,2)</f>
        <v>0</v>
      </c>
      <c r="K233" s="260" t="s">
        <v>250</v>
      </c>
      <c r="L233" s="123"/>
      <c r="M233" s="124" t="s">
        <v>1</v>
      </c>
      <c r="N233" s="125" t="s">
        <v>40</v>
      </c>
      <c r="O233" s="35"/>
      <c r="P233" s="91">
        <f>O233*H233</f>
        <v>0</v>
      </c>
      <c r="Q233" s="91">
        <v>1</v>
      </c>
      <c r="R233" s="91">
        <f>Q233*H233</f>
        <v>253.679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162</v>
      </c>
      <c r="AT233" s="93" t="s">
        <v>363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376</v>
      </c>
    </row>
    <row r="234" spans="1:65" s="12" customFormat="1">
      <c r="A234" s="231"/>
      <c r="B234" s="232"/>
      <c r="C234" s="231"/>
      <c r="D234" s="233" t="s">
        <v>149</v>
      </c>
      <c r="E234" s="234" t="s">
        <v>1</v>
      </c>
      <c r="F234" s="235" t="s">
        <v>377</v>
      </c>
      <c r="G234" s="231"/>
      <c r="H234" s="236">
        <v>253.679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2" customFormat="1" ht="16.5" customHeight="1">
      <c r="A235" s="148"/>
      <c r="B235" s="149"/>
      <c r="C235" s="225" t="s">
        <v>378</v>
      </c>
      <c r="D235" s="225" t="s">
        <v>144</v>
      </c>
      <c r="E235" s="226" t="s">
        <v>379</v>
      </c>
      <c r="F235" s="227" t="s">
        <v>380</v>
      </c>
      <c r="G235" s="228" t="s">
        <v>245</v>
      </c>
      <c r="H235" s="229">
        <v>234.36</v>
      </c>
      <c r="I235" s="88"/>
      <c r="J235" s="230">
        <f>ROUND(I235*H235,2)</f>
        <v>0</v>
      </c>
      <c r="K235" s="227" t="s">
        <v>250</v>
      </c>
      <c r="L235" s="25"/>
      <c r="M235" s="89" t="s">
        <v>1</v>
      </c>
      <c r="N235" s="90" t="s">
        <v>40</v>
      </c>
      <c r="O235" s="35"/>
      <c r="P235" s="91">
        <f>O235*H235</f>
        <v>0</v>
      </c>
      <c r="Q235" s="91">
        <v>0</v>
      </c>
      <c r="R235" s="91">
        <f>Q235*H235</f>
        <v>0</v>
      </c>
      <c r="S235" s="91">
        <v>0</v>
      </c>
      <c r="T235" s="92">
        <f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93" t="s">
        <v>101</v>
      </c>
      <c r="AT235" s="93" t="s">
        <v>144</v>
      </c>
      <c r="AU235" s="93" t="s">
        <v>84</v>
      </c>
      <c r="AY235" s="18" t="s">
        <v>143</v>
      </c>
      <c r="BE235" s="94">
        <f>IF(N235="základní",J235,0)</f>
        <v>0</v>
      </c>
      <c r="BF235" s="94">
        <f>IF(N235="snížená",J235,0)</f>
        <v>0</v>
      </c>
      <c r="BG235" s="94">
        <f>IF(N235="zákl. přenesená",J235,0)</f>
        <v>0</v>
      </c>
      <c r="BH235" s="94">
        <f>IF(N235="sníž. přenesená",J235,0)</f>
        <v>0</v>
      </c>
      <c r="BI235" s="94">
        <f>IF(N235="nulová",J235,0)</f>
        <v>0</v>
      </c>
      <c r="BJ235" s="18" t="s">
        <v>82</v>
      </c>
      <c r="BK235" s="94">
        <f>ROUND(I235*H235,2)</f>
        <v>0</v>
      </c>
      <c r="BL235" s="18" t="s">
        <v>101</v>
      </c>
      <c r="BM235" s="93" t="s">
        <v>381</v>
      </c>
    </row>
    <row r="236" spans="1:65" s="14" customFormat="1">
      <c r="A236" s="244"/>
      <c r="B236" s="245"/>
      <c r="C236" s="244"/>
      <c r="D236" s="233" t="s">
        <v>149</v>
      </c>
      <c r="E236" s="246" t="s">
        <v>1</v>
      </c>
      <c r="F236" s="247" t="s">
        <v>382</v>
      </c>
      <c r="G236" s="244"/>
      <c r="H236" s="246" t="s">
        <v>1</v>
      </c>
      <c r="I236" s="244"/>
      <c r="J236" s="244"/>
      <c r="K236" s="244"/>
      <c r="L236" s="107"/>
      <c r="M236" s="109"/>
      <c r="N236" s="110"/>
      <c r="O236" s="110"/>
      <c r="P236" s="110"/>
      <c r="Q236" s="110"/>
      <c r="R236" s="110"/>
      <c r="S236" s="110"/>
      <c r="T236" s="111"/>
      <c r="AT236" s="108" t="s">
        <v>149</v>
      </c>
      <c r="AU236" s="108" t="s">
        <v>84</v>
      </c>
      <c r="AV236" s="14" t="s">
        <v>82</v>
      </c>
      <c r="AW236" s="14" t="s">
        <v>31</v>
      </c>
      <c r="AX236" s="14" t="s">
        <v>75</v>
      </c>
      <c r="AY236" s="108" t="s">
        <v>143</v>
      </c>
    </row>
    <row r="237" spans="1:65" s="12" customFormat="1" ht="22.5">
      <c r="A237" s="231"/>
      <c r="B237" s="232"/>
      <c r="C237" s="231"/>
      <c r="D237" s="233" t="s">
        <v>149</v>
      </c>
      <c r="E237" s="234" t="s">
        <v>174</v>
      </c>
      <c r="F237" s="235" t="s">
        <v>383</v>
      </c>
      <c r="G237" s="231"/>
      <c r="H237" s="236">
        <v>18.079999999999998</v>
      </c>
      <c r="I237" s="231"/>
      <c r="J237" s="231"/>
      <c r="K237" s="231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75</v>
      </c>
      <c r="AY237" s="96" t="s">
        <v>143</v>
      </c>
    </row>
    <row r="238" spans="1:65" s="12" customFormat="1" ht="22.5">
      <c r="A238" s="231"/>
      <c r="B238" s="232"/>
      <c r="C238" s="231"/>
      <c r="D238" s="233" t="s">
        <v>149</v>
      </c>
      <c r="E238" s="234" t="s">
        <v>178</v>
      </c>
      <c r="F238" s="235" t="s">
        <v>384</v>
      </c>
      <c r="G238" s="231"/>
      <c r="H238" s="236">
        <v>7.03</v>
      </c>
      <c r="I238" s="231"/>
      <c r="J238" s="231"/>
      <c r="K238" s="231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75</v>
      </c>
      <c r="AY238" s="96" t="s">
        <v>143</v>
      </c>
    </row>
    <row r="239" spans="1:65" s="12" customFormat="1">
      <c r="A239" s="231"/>
      <c r="B239" s="232"/>
      <c r="C239" s="231"/>
      <c r="D239" s="233" t="s">
        <v>149</v>
      </c>
      <c r="E239" s="234" t="s">
        <v>187</v>
      </c>
      <c r="F239" s="235" t="s">
        <v>385</v>
      </c>
      <c r="G239" s="231"/>
      <c r="H239" s="236">
        <v>209.25</v>
      </c>
      <c r="I239" s="231"/>
      <c r="J239" s="231"/>
      <c r="K239" s="231"/>
      <c r="L239" s="95"/>
      <c r="M239" s="97"/>
      <c r="N239" s="98"/>
      <c r="O239" s="98"/>
      <c r="P239" s="98"/>
      <c r="Q239" s="98"/>
      <c r="R239" s="98"/>
      <c r="S239" s="98"/>
      <c r="T239" s="99"/>
      <c r="AT239" s="96" t="s">
        <v>149</v>
      </c>
      <c r="AU239" s="96" t="s">
        <v>84</v>
      </c>
      <c r="AV239" s="12" t="s">
        <v>84</v>
      </c>
      <c r="AW239" s="12" t="s">
        <v>31</v>
      </c>
      <c r="AX239" s="12" t="s">
        <v>75</v>
      </c>
      <c r="AY239" s="96" t="s">
        <v>143</v>
      </c>
    </row>
    <row r="240" spans="1:65" s="15" customFormat="1">
      <c r="A240" s="248"/>
      <c r="B240" s="249"/>
      <c r="C240" s="248"/>
      <c r="D240" s="233" t="s">
        <v>149</v>
      </c>
      <c r="E240" s="250" t="s">
        <v>1</v>
      </c>
      <c r="F240" s="251" t="s">
        <v>255</v>
      </c>
      <c r="G240" s="248"/>
      <c r="H240" s="252">
        <v>234.36</v>
      </c>
      <c r="I240" s="248"/>
      <c r="J240" s="248"/>
      <c r="K240" s="248"/>
      <c r="L240" s="112"/>
      <c r="M240" s="114"/>
      <c r="N240" s="115"/>
      <c r="O240" s="115"/>
      <c r="P240" s="115"/>
      <c r="Q240" s="115"/>
      <c r="R240" s="115"/>
      <c r="S240" s="115"/>
      <c r="T240" s="116"/>
      <c r="AT240" s="113" t="s">
        <v>149</v>
      </c>
      <c r="AU240" s="113" t="s">
        <v>84</v>
      </c>
      <c r="AV240" s="15" t="s">
        <v>101</v>
      </c>
      <c r="AW240" s="15" t="s">
        <v>31</v>
      </c>
      <c r="AX240" s="15" t="s">
        <v>82</v>
      </c>
      <c r="AY240" s="113" t="s">
        <v>143</v>
      </c>
    </row>
    <row r="241" spans="1:65" s="2" customFormat="1" ht="21.75" customHeight="1">
      <c r="A241" s="148"/>
      <c r="B241" s="149"/>
      <c r="C241" s="225" t="s">
        <v>386</v>
      </c>
      <c r="D241" s="225" t="s">
        <v>144</v>
      </c>
      <c r="E241" s="226" t="s">
        <v>387</v>
      </c>
      <c r="F241" s="227" t="s">
        <v>388</v>
      </c>
      <c r="G241" s="228" t="s">
        <v>245</v>
      </c>
      <c r="H241" s="229">
        <v>235.03</v>
      </c>
      <c r="I241" s="265"/>
      <c r="J241" s="230">
        <f>ROUND(I241*H241,2)</f>
        <v>0</v>
      </c>
      <c r="K241" s="227" t="s">
        <v>1</v>
      </c>
      <c r="L241" s="25"/>
      <c r="M241" s="89" t="s">
        <v>1</v>
      </c>
      <c r="N241" s="90" t="s">
        <v>40</v>
      </c>
      <c r="O241" s="35"/>
      <c r="P241" s="91">
        <f>O241*H241</f>
        <v>0</v>
      </c>
      <c r="Q241" s="91">
        <v>0</v>
      </c>
      <c r="R241" s="91">
        <f>Q241*H241</f>
        <v>0</v>
      </c>
      <c r="S241" s="91">
        <v>0</v>
      </c>
      <c r="T241" s="92">
        <f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93" t="s">
        <v>101</v>
      </c>
      <c r="AT241" s="93" t="s">
        <v>144</v>
      </c>
      <c r="AU241" s="93" t="s">
        <v>84</v>
      </c>
      <c r="AY241" s="18" t="s">
        <v>143</v>
      </c>
      <c r="BE241" s="94">
        <f>IF(N241="základní",J241,0)</f>
        <v>0</v>
      </c>
      <c r="BF241" s="94">
        <f>IF(N241="snížená",J241,0)</f>
        <v>0</v>
      </c>
      <c r="BG241" s="94">
        <f>IF(N241="zákl. přenesená",J241,0)</f>
        <v>0</v>
      </c>
      <c r="BH241" s="94">
        <f>IF(N241="sníž. přenesená",J241,0)</f>
        <v>0</v>
      </c>
      <c r="BI241" s="94">
        <f>IF(N241="nulová",J241,0)</f>
        <v>0</v>
      </c>
      <c r="BJ241" s="18" t="s">
        <v>82</v>
      </c>
      <c r="BK241" s="94">
        <f>ROUND(I241*H241,2)</f>
        <v>0</v>
      </c>
      <c r="BL241" s="18" t="s">
        <v>101</v>
      </c>
      <c r="BM241" s="93" t="s">
        <v>389</v>
      </c>
    </row>
    <row r="242" spans="1:65" s="12" customFormat="1" ht="22.5">
      <c r="A242" s="231"/>
      <c r="B242" s="232"/>
      <c r="C242" s="231"/>
      <c r="D242" s="233" t="s">
        <v>149</v>
      </c>
      <c r="E242" s="234" t="s">
        <v>176</v>
      </c>
      <c r="F242" s="235" t="s">
        <v>390</v>
      </c>
      <c r="G242" s="231"/>
      <c r="H242" s="236">
        <v>12.94</v>
      </c>
      <c r="I242" s="231"/>
      <c r="J242" s="231"/>
      <c r="K242" s="231"/>
      <c r="L242" s="95"/>
      <c r="M242" s="97"/>
      <c r="N242" s="98"/>
      <c r="O242" s="98"/>
      <c r="P242" s="98"/>
      <c r="Q242" s="98"/>
      <c r="R242" s="98"/>
      <c r="S242" s="98"/>
      <c r="T242" s="99"/>
      <c r="AT242" s="96" t="s">
        <v>149</v>
      </c>
      <c r="AU242" s="96" t="s">
        <v>84</v>
      </c>
      <c r="AV242" s="12" t="s">
        <v>84</v>
      </c>
      <c r="AW242" s="12" t="s">
        <v>31</v>
      </c>
      <c r="AX242" s="12" t="s">
        <v>75</v>
      </c>
      <c r="AY242" s="96" t="s">
        <v>143</v>
      </c>
    </row>
    <row r="243" spans="1:65" s="12" customFormat="1" ht="22.5">
      <c r="A243" s="231"/>
      <c r="B243" s="232"/>
      <c r="C243" s="231"/>
      <c r="D243" s="233" t="s">
        <v>149</v>
      </c>
      <c r="E243" s="234" t="s">
        <v>181</v>
      </c>
      <c r="F243" s="235" t="s">
        <v>391</v>
      </c>
      <c r="G243" s="231"/>
      <c r="H243" s="236">
        <v>216.88</v>
      </c>
      <c r="I243" s="231"/>
      <c r="J243" s="231"/>
      <c r="K243" s="231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75</v>
      </c>
      <c r="AY243" s="96" t="s">
        <v>143</v>
      </c>
    </row>
    <row r="244" spans="1:65" s="12" customFormat="1" ht="22.5">
      <c r="A244" s="231"/>
      <c r="B244" s="232"/>
      <c r="C244" s="231"/>
      <c r="D244" s="233" t="s">
        <v>149</v>
      </c>
      <c r="E244" s="234" t="s">
        <v>184</v>
      </c>
      <c r="F244" s="235" t="s">
        <v>392</v>
      </c>
      <c r="G244" s="231"/>
      <c r="H244" s="236">
        <v>2.17</v>
      </c>
      <c r="I244" s="231"/>
      <c r="J244" s="231"/>
      <c r="K244" s="231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75</v>
      </c>
      <c r="AY244" s="96" t="s">
        <v>143</v>
      </c>
    </row>
    <row r="245" spans="1:65" s="12" customFormat="1">
      <c r="A245" s="231"/>
      <c r="B245" s="232"/>
      <c r="C245" s="231"/>
      <c r="D245" s="233" t="s">
        <v>149</v>
      </c>
      <c r="E245" s="234" t="s">
        <v>194</v>
      </c>
      <c r="F245" s="235" t="s">
        <v>393</v>
      </c>
      <c r="G245" s="231"/>
      <c r="H245" s="236">
        <v>3.04</v>
      </c>
      <c r="I245" s="231"/>
      <c r="J245" s="231"/>
      <c r="K245" s="231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75</v>
      </c>
      <c r="AY245" s="96" t="s">
        <v>143</v>
      </c>
    </row>
    <row r="246" spans="1:65" s="15" customFormat="1">
      <c r="A246" s="248"/>
      <c r="B246" s="249"/>
      <c r="C246" s="248"/>
      <c r="D246" s="233" t="s">
        <v>149</v>
      </c>
      <c r="E246" s="250" t="s">
        <v>1</v>
      </c>
      <c r="F246" s="251" t="s">
        <v>255</v>
      </c>
      <c r="G246" s="248"/>
      <c r="H246" s="252">
        <v>235.03</v>
      </c>
      <c r="I246" s="248"/>
      <c r="J246" s="248"/>
      <c r="K246" s="248"/>
      <c r="L246" s="112"/>
      <c r="M246" s="114"/>
      <c r="N246" s="115"/>
      <c r="O246" s="115"/>
      <c r="P246" s="115"/>
      <c r="Q246" s="115"/>
      <c r="R246" s="115"/>
      <c r="S246" s="115"/>
      <c r="T246" s="116"/>
      <c r="AT246" s="113" t="s">
        <v>149</v>
      </c>
      <c r="AU246" s="113" t="s">
        <v>84</v>
      </c>
      <c r="AV246" s="15" t="s">
        <v>101</v>
      </c>
      <c r="AW246" s="15" t="s">
        <v>31</v>
      </c>
      <c r="AX246" s="15" t="s">
        <v>82</v>
      </c>
      <c r="AY246" s="113" t="s">
        <v>143</v>
      </c>
    </row>
    <row r="247" spans="1:65" s="11" customFormat="1" ht="22.9" customHeight="1">
      <c r="A247" s="220"/>
      <c r="B247" s="221"/>
      <c r="C247" s="220"/>
      <c r="D247" s="222" t="s">
        <v>74</v>
      </c>
      <c r="E247" s="242" t="s">
        <v>84</v>
      </c>
      <c r="F247" s="242" t="s">
        <v>394</v>
      </c>
      <c r="G247" s="220"/>
      <c r="H247" s="220"/>
      <c r="I247" s="220"/>
      <c r="J247" s="243">
        <f>BK247</f>
        <v>0</v>
      </c>
      <c r="K247" s="220"/>
      <c r="L247" s="80"/>
      <c r="M247" s="82"/>
      <c r="N247" s="83"/>
      <c r="O247" s="83"/>
      <c r="P247" s="84">
        <f>SUM(P248:P252)</f>
        <v>0</v>
      </c>
      <c r="Q247" s="83"/>
      <c r="R247" s="84">
        <f>SUM(R248:R252)</f>
        <v>83.082239000000001</v>
      </c>
      <c r="S247" s="83"/>
      <c r="T247" s="85">
        <f>SUM(T248:T252)</f>
        <v>0</v>
      </c>
      <c r="AR247" s="81" t="s">
        <v>82</v>
      </c>
      <c r="AT247" s="86" t="s">
        <v>74</v>
      </c>
      <c r="AU247" s="86" t="s">
        <v>82</v>
      </c>
      <c r="AY247" s="81" t="s">
        <v>143</v>
      </c>
      <c r="BK247" s="87">
        <f>SUM(BK248:BK252)</f>
        <v>0</v>
      </c>
    </row>
    <row r="248" spans="1:65" s="2" customFormat="1" ht="33" customHeight="1">
      <c r="A248" s="148"/>
      <c r="B248" s="149"/>
      <c r="C248" s="225" t="s">
        <v>395</v>
      </c>
      <c r="D248" s="225" t="s">
        <v>144</v>
      </c>
      <c r="E248" s="226" t="s">
        <v>396</v>
      </c>
      <c r="F248" s="227" t="s">
        <v>397</v>
      </c>
      <c r="G248" s="228" t="s">
        <v>268</v>
      </c>
      <c r="H248" s="229">
        <v>192.65</v>
      </c>
      <c r="I248" s="88"/>
      <c r="J248" s="230">
        <f>ROUND(I248*H248,2)</f>
        <v>0</v>
      </c>
      <c r="K248" s="227" t="s">
        <v>250</v>
      </c>
      <c r="L248" s="25"/>
      <c r="M248" s="89" t="s">
        <v>1</v>
      </c>
      <c r="N248" s="90" t="s">
        <v>40</v>
      </c>
      <c r="O248" s="35"/>
      <c r="P248" s="91">
        <f>O248*H248</f>
        <v>0</v>
      </c>
      <c r="Q248" s="91">
        <v>0.20469000000000001</v>
      </c>
      <c r="R248" s="91">
        <f>Q248*H248</f>
        <v>39.433528500000001</v>
      </c>
      <c r="S248" s="91">
        <v>0</v>
      </c>
      <c r="T248" s="92">
        <f>S248*H248</f>
        <v>0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93" t="s">
        <v>101</v>
      </c>
      <c r="AT248" s="93" t="s">
        <v>144</v>
      </c>
      <c r="AU248" s="93" t="s">
        <v>84</v>
      </c>
      <c r="AY248" s="18" t="s">
        <v>143</v>
      </c>
      <c r="BE248" s="94">
        <f>IF(N248="základní",J248,0)</f>
        <v>0</v>
      </c>
      <c r="BF248" s="94">
        <f>IF(N248="snížená",J248,0)</f>
        <v>0</v>
      </c>
      <c r="BG248" s="94">
        <f>IF(N248="zákl. přenesená",J248,0)</f>
        <v>0</v>
      </c>
      <c r="BH248" s="94">
        <f>IF(N248="sníž. přenesená",J248,0)</f>
        <v>0</v>
      </c>
      <c r="BI248" s="94">
        <f>IF(N248="nulová",J248,0)</f>
        <v>0</v>
      </c>
      <c r="BJ248" s="18" t="s">
        <v>82</v>
      </c>
      <c r="BK248" s="94">
        <f>ROUND(I248*H248,2)</f>
        <v>0</v>
      </c>
      <c r="BL248" s="18" t="s">
        <v>101</v>
      </c>
      <c r="BM248" s="93" t="s">
        <v>398</v>
      </c>
    </row>
    <row r="249" spans="1:65" s="12" customFormat="1">
      <c r="A249" s="231"/>
      <c r="B249" s="232"/>
      <c r="C249" s="231"/>
      <c r="D249" s="233" t="s">
        <v>149</v>
      </c>
      <c r="E249" s="234" t="s">
        <v>1</v>
      </c>
      <c r="F249" s="235" t="s">
        <v>171</v>
      </c>
      <c r="G249" s="231"/>
      <c r="H249" s="236">
        <v>192.65</v>
      </c>
      <c r="I249" s="231"/>
      <c r="J249" s="231"/>
      <c r="K249" s="231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5" customFormat="1">
      <c r="A250" s="248"/>
      <c r="B250" s="249"/>
      <c r="C250" s="248"/>
      <c r="D250" s="233" t="s">
        <v>149</v>
      </c>
      <c r="E250" s="250" t="s">
        <v>173</v>
      </c>
      <c r="F250" s="251" t="s">
        <v>255</v>
      </c>
      <c r="G250" s="248"/>
      <c r="H250" s="252">
        <v>192.65</v>
      </c>
      <c r="I250" s="248"/>
      <c r="J250" s="248"/>
      <c r="K250" s="248"/>
      <c r="L250" s="112"/>
      <c r="M250" s="114"/>
      <c r="N250" s="115"/>
      <c r="O250" s="115"/>
      <c r="P250" s="115"/>
      <c r="Q250" s="115"/>
      <c r="R250" s="115"/>
      <c r="S250" s="115"/>
      <c r="T250" s="116"/>
      <c r="AT250" s="113" t="s">
        <v>149</v>
      </c>
      <c r="AU250" s="113" t="s">
        <v>84</v>
      </c>
      <c r="AV250" s="15" t="s">
        <v>101</v>
      </c>
      <c r="AW250" s="15" t="s">
        <v>31</v>
      </c>
      <c r="AX250" s="15" t="s">
        <v>82</v>
      </c>
      <c r="AY250" s="113" t="s">
        <v>143</v>
      </c>
    </row>
    <row r="251" spans="1:65" s="2" customFormat="1" ht="16.5" customHeight="1">
      <c r="A251" s="148"/>
      <c r="B251" s="149"/>
      <c r="C251" s="225" t="s">
        <v>399</v>
      </c>
      <c r="D251" s="225" t="s">
        <v>144</v>
      </c>
      <c r="E251" s="226" t="s">
        <v>400</v>
      </c>
      <c r="F251" s="227" t="s">
        <v>401</v>
      </c>
      <c r="G251" s="228" t="s">
        <v>268</v>
      </c>
      <c r="H251" s="229">
        <v>192.65</v>
      </c>
      <c r="I251" s="88"/>
      <c r="J251" s="230">
        <f>ROUND(I251*H251,2)</f>
        <v>0</v>
      </c>
      <c r="K251" s="227" t="s">
        <v>1</v>
      </c>
      <c r="L251" s="25"/>
      <c r="M251" s="89" t="s">
        <v>1</v>
      </c>
      <c r="N251" s="90" t="s">
        <v>40</v>
      </c>
      <c r="O251" s="35"/>
      <c r="P251" s="91">
        <f>O251*H251</f>
        <v>0</v>
      </c>
      <c r="Q251" s="91">
        <v>0.22656999999999999</v>
      </c>
      <c r="R251" s="91">
        <f>Q251*H251</f>
        <v>43.6487105</v>
      </c>
      <c r="S251" s="91">
        <v>0</v>
      </c>
      <c r="T251" s="92">
        <f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93" t="s">
        <v>101</v>
      </c>
      <c r="AT251" s="93" t="s">
        <v>144</v>
      </c>
      <c r="AU251" s="93" t="s">
        <v>84</v>
      </c>
      <c r="AY251" s="18" t="s">
        <v>143</v>
      </c>
      <c r="BE251" s="94">
        <f>IF(N251="základní",J251,0)</f>
        <v>0</v>
      </c>
      <c r="BF251" s="94">
        <f>IF(N251="snížená",J251,0)</f>
        <v>0</v>
      </c>
      <c r="BG251" s="94">
        <f>IF(N251="zákl. přenesená",J251,0)</f>
        <v>0</v>
      </c>
      <c r="BH251" s="94">
        <f>IF(N251="sníž. přenesená",J251,0)</f>
        <v>0</v>
      </c>
      <c r="BI251" s="94">
        <f>IF(N251="nulová",J251,0)</f>
        <v>0</v>
      </c>
      <c r="BJ251" s="18" t="s">
        <v>82</v>
      </c>
      <c r="BK251" s="94">
        <f>ROUND(I251*H251,2)</f>
        <v>0</v>
      </c>
      <c r="BL251" s="18" t="s">
        <v>101</v>
      </c>
      <c r="BM251" s="93" t="s">
        <v>402</v>
      </c>
    </row>
    <row r="252" spans="1:65" s="12" customFormat="1">
      <c r="A252" s="231"/>
      <c r="B252" s="232"/>
      <c r="C252" s="231"/>
      <c r="D252" s="233" t="s">
        <v>149</v>
      </c>
      <c r="E252" s="234" t="s">
        <v>1</v>
      </c>
      <c r="F252" s="235" t="s">
        <v>173</v>
      </c>
      <c r="G252" s="231"/>
      <c r="H252" s="236">
        <v>192.65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82</v>
      </c>
      <c r="AY252" s="96" t="s">
        <v>143</v>
      </c>
    </row>
    <row r="253" spans="1:65" s="11" customFormat="1" ht="22.9" customHeight="1">
      <c r="A253" s="220"/>
      <c r="B253" s="221"/>
      <c r="C253" s="220"/>
      <c r="D253" s="222" t="s">
        <v>74</v>
      </c>
      <c r="E253" s="242" t="s">
        <v>85</v>
      </c>
      <c r="F253" s="242" t="s">
        <v>403</v>
      </c>
      <c r="G253" s="220"/>
      <c r="H253" s="220"/>
      <c r="I253" s="220"/>
      <c r="J253" s="243">
        <f>BK253</f>
        <v>0</v>
      </c>
      <c r="K253" s="220"/>
      <c r="L253" s="80"/>
      <c r="M253" s="82"/>
      <c r="N253" s="83"/>
      <c r="O253" s="83"/>
      <c r="P253" s="84">
        <f>SUM(P254:P258)</f>
        <v>0</v>
      </c>
      <c r="Q253" s="83"/>
      <c r="R253" s="84">
        <f>SUM(R254:R258)</f>
        <v>0</v>
      </c>
      <c r="S253" s="83"/>
      <c r="T253" s="85">
        <f>SUM(T254:T258)</f>
        <v>64.882400000000004</v>
      </c>
      <c r="AR253" s="81" t="s">
        <v>82</v>
      </c>
      <c r="AT253" s="86" t="s">
        <v>74</v>
      </c>
      <c r="AU253" s="86" t="s">
        <v>82</v>
      </c>
      <c r="AY253" s="81" t="s">
        <v>143</v>
      </c>
      <c r="BK253" s="87">
        <f>SUM(BK254:BK258)</f>
        <v>0</v>
      </c>
    </row>
    <row r="254" spans="1:65" s="2" customFormat="1" ht="21.75" customHeight="1">
      <c r="A254" s="148"/>
      <c r="B254" s="149"/>
      <c r="C254" s="225" t="s">
        <v>404</v>
      </c>
      <c r="D254" s="225" t="s">
        <v>144</v>
      </c>
      <c r="E254" s="226" t="s">
        <v>405</v>
      </c>
      <c r="F254" s="227" t="s">
        <v>406</v>
      </c>
      <c r="G254" s="228" t="s">
        <v>287</v>
      </c>
      <c r="H254" s="229">
        <v>29.492000000000001</v>
      </c>
      <c r="I254" s="88"/>
      <c r="J254" s="230">
        <f>ROUND(I254*H254,2)</f>
        <v>0</v>
      </c>
      <c r="K254" s="227" t="s">
        <v>250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2.2000000000000002</v>
      </c>
      <c r="T254" s="92">
        <f>S254*H254</f>
        <v>64.882400000000004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407</v>
      </c>
    </row>
    <row r="255" spans="1:65" s="14" customFormat="1" ht="22.5">
      <c r="A255" s="244"/>
      <c r="B255" s="245"/>
      <c r="C255" s="244"/>
      <c r="D255" s="233" t="s">
        <v>149</v>
      </c>
      <c r="E255" s="246" t="s">
        <v>1</v>
      </c>
      <c r="F255" s="247" t="s">
        <v>408</v>
      </c>
      <c r="G255" s="244"/>
      <c r="H255" s="246" t="s">
        <v>1</v>
      </c>
      <c r="I255" s="244"/>
      <c r="J255" s="244"/>
      <c r="K255" s="244"/>
      <c r="L255" s="107"/>
      <c r="M255" s="109"/>
      <c r="N255" s="110"/>
      <c r="O255" s="110"/>
      <c r="P255" s="110"/>
      <c r="Q255" s="110"/>
      <c r="R255" s="110"/>
      <c r="S255" s="110"/>
      <c r="T255" s="111"/>
      <c r="AT255" s="108" t="s">
        <v>149</v>
      </c>
      <c r="AU255" s="108" t="s">
        <v>84</v>
      </c>
      <c r="AV255" s="14" t="s">
        <v>82</v>
      </c>
      <c r="AW255" s="14" t="s">
        <v>31</v>
      </c>
      <c r="AX255" s="14" t="s">
        <v>75</v>
      </c>
      <c r="AY255" s="108" t="s">
        <v>143</v>
      </c>
    </row>
    <row r="256" spans="1:65" s="12" customFormat="1" ht="22.5">
      <c r="A256" s="231"/>
      <c r="B256" s="232"/>
      <c r="C256" s="231"/>
      <c r="D256" s="233" t="s">
        <v>149</v>
      </c>
      <c r="E256" s="234" t="s">
        <v>1</v>
      </c>
      <c r="F256" s="235" t="s">
        <v>409</v>
      </c>
      <c r="G256" s="231"/>
      <c r="H256" s="236">
        <v>23.503</v>
      </c>
      <c r="I256" s="231"/>
      <c r="J256" s="231"/>
      <c r="K256" s="231"/>
      <c r="L256" s="95"/>
      <c r="M256" s="97"/>
      <c r="N256" s="98"/>
      <c r="O256" s="98"/>
      <c r="P256" s="98"/>
      <c r="Q256" s="98"/>
      <c r="R256" s="98"/>
      <c r="S256" s="98"/>
      <c r="T256" s="99"/>
      <c r="AT256" s="96" t="s">
        <v>149</v>
      </c>
      <c r="AU256" s="96" t="s">
        <v>84</v>
      </c>
      <c r="AV256" s="12" t="s">
        <v>84</v>
      </c>
      <c r="AW256" s="12" t="s">
        <v>31</v>
      </c>
      <c r="AX256" s="12" t="s">
        <v>75</v>
      </c>
      <c r="AY256" s="96" t="s">
        <v>143</v>
      </c>
    </row>
    <row r="257" spans="1:65" s="12" customFormat="1" ht="22.5">
      <c r="A257" s="231"/>
      <c r="B257" s="232"/>
      <c r="C257" s="231"/>
      <c r="D257" s="233" t="s">
        <v>149</v>
      </c>
      <c r="E257" s="234" t="s">
        <v>1</v>
      </c>
      <c r="F257" s="235" t="s">
        <v>410</v>
      </c>
      <c r="G257" s="231"/>
      <c r="H257" s="236">
        <v>5.9889999999999999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48"/>
      <c r="B258" s="249"/>
      <c r="C258" s="248"/>
      <c r="D258" s="233" t="s">
        <v>149</v>
      </c>
      <c r="E258" s="250" t="s">
        <v>1</v>
      </c>
      <c r="F258" s="251" t="s">
        <v>255</v>
      </c>
      <c r="G258" s="248"/>
      <c r="H258" s="252">
        <v>29.492000000000001</v>
      </c>
      <c r="I258" s="248"/>
      <c r="J258" s="248"/>
      <c r="K258" s="248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11" customFormat="1" ht="22.9" customHeight="1">
      <c r="A259" s="220"/>
      <c r="B259" s="221"/>
      <c r="C259" s="220"/>
      <c r="D259" s="222" t="s">
        <v>74</v>
      </c>
      <c r="E259" s="242" t="s">
        <v>101</v>
      </c>
      <c r="F259" s="242" t="s">
        <v>411</v>
      </c>
      <c r="G259" s="220"/>
      <c r="H259" s="220"/>
      <c r="I259" s="220"/>
      <c r="J259" s="243">
        <f>BK259</f>
        <v>0</v>
      </c>
      <c r="K259" s="220"/>
      <c r="L259" s="80"/>
      <c r="M259" s="82"/>
      <c r="N259" s="83"/>
      <c r="O259" s="83"/>
      <c r="P259" s="84">
        <f>SUM(P260:P266)</f>
        <v>0</v>
      </c>
      <c r="Q259" s="83"/>
      <c r="R259" s="84">
        <f>SUM(R260:R266)</f>
        <v>0</v>
      </c>
      <c r="S259" s="83"/>
      <c r="T259" s="85">
        <f>SUM(T260:T266)</f>
        <v>0</v>
      </c>
      <c r="AR259" s="81" t="s">
        <v>82</v>
      </c>
      <c r="AT259" s="86" t="s">
        <v>74</v>
      </c>
      <c r="AU259" s="86" t="s">
        <v>82</v>
      </c>
      <c r="AY259" s="81" t="s">
        <v>143</v>
      </c>
      <c r="BK259" s="87">
        <f>SUM(BK260:BK266)</f>
        <v>0</v>
      </c>
    </row>
    <row r="260" spans="1:65" s="2" customFormat="1" ht="16.5" customHeight="1">
      <c r="A260" s="148"/>
      <c r="B260" s="149"/>
      <c r="C260" s="225" t="s">
        <v>412</v>
      </c>
      <c r="D260" s="225" t="s">
        <v>144</v>
      </c>
      <c r="E260" s="226" t="s">
        <v>413</v>
      </c>
      <c r="F260" s="227" t="s">
        <v>414</v>
      </c>
      <c r="G260" s="228" t="s">
        <v>287</v>
      </c>
      <c r="H260" s="229">
        <v>24.253</v>
      </c>
      <c r="I260" s="88"/>
      <c r="J260" s="230">
        <f>ROUND(I260*H260,2)</f>
        <v>0</v>
      </c>
      <c r="K260" s="227" t="s">
        <v>250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415</v>
      </c>
    </row>
    <row r="261" spans="1:65" s="12" customFormat="1">
      <c r="A261" s="231"/>
      <c r="B261" s="232"/>
      <c r="C261" s="231"/>
      <c r="D261" s="233" t="s">
        <v>149</v>
      </c>
      <c r="E261" s="234" t="s">
        <v>1</v>
      </c>
      <c r="F261" s="235" t="s">
        <v>416</v>
      </c>
      <c r="G261" s="231"/>
      <c r="H261" s="236">
        <v>23.137</v>
      </c>
      <c r="I261" s="231"/>
      <c r="J261" s="231"/>
      <c r="K261" s="231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75</v>
      </c>
      <c r="AY261" s="96" t="s">
        <v>143</v>
      </c>
    </row>
    <row r="262" spans="1:65" s="12" customFormat="1">
      <c r="A262" s="231"/>
      <c r="B262" s="232"/>
      <c r="C262" s="231"/>
      <c r="D262" s="233" t="s">
        <v>149</v>
      </c>
      <c r="E262" s="234" t="s">
        <v>1</v>
      </c>
      <c r="F262" s="235" t="s">
        <v>417</v>
      </c>
      <c r="G262" s="231"/>
      <c r="H262" s="236">
        <v>1.1160000000000001</v>
      </c>
      <c r="I262" s="231"/>
      <c r="J262" s="231"/>
      <c r="K262" s="231"/>
      <c r="L262" s="95"/>
      <c r="M262" s="97"/>
      <c r="N262" s="98"/>
      <c r="O262" s="98"/>
      <c r="P262" s="98"/>
      <c r="Q262" s="98"/>
      <c r="R262" s="98"/>
      <c r="S262" s="98"/>
      <c r="T262" s="99"/>
      <c r="AT262" s="96" t="s">
        <v>149</v>
      </c>
      <c r="AU262" s="96" t="s">
        <v>84</v>
      </c>
      <c r="AV262" s="12" t="s">
        <v>84</v>
      </c>
      <c r="AW262" s="12" t="s">
        <v>31</v>
      </c>
      <c r="AX262" s="12" t="s">
        <v>75</v>
      </c>
      <c r="AY262" s="96" t="s">
        <v>143</v>
      </c>
    </row>
    <row r="263" spans="1:65" s="15" customFormat="1">
      <c r="A263" s="248"/>
      <c r="B263" s="249"/>
      <c r="C263" s="248"/>
      <c r="D263" s="233" t="s">
        <v>149</v>
      </c>
      <c r="E263" s="250" t="s">
        <v>418</v>
      </c>
      <c r="F263" s="251" t="s">
        <v>255</v>
      </c>
      <c r="G263" s="248"/>
      <c r="H263" s="252">
        <v>24.253</v>
      </c>
      <c r="I263" s="248"/>
      <c r="J263" s="248"/>
      <c r="K263" s="248"/>
      <c r="L263" s="112"/>
      <c r="M263" s="114"/>
      <c r="N263" s="115"/>
      <c r="O263" s="115"/>
      <c r="P263" s="115"/>
      <c r="Q263" s="115"/>
      <c r="R263" s="115"/>
      <c r="S263" s="115"/>
      <c r="T263" s="116"/>
      <c r="AT263" s="113" t="s">
        <v>149</v>
      </c>
      <c r="AU263" s="113" t="s">
        <v>84</v>
      </c>
      <c r="AV263" s="15" t="s">
        <v>101</v>
      </c>
      <c r="AW263" s="15" t="s">
        <v>31</v>
      </c>
      <c r="AX263" s="15" t="s">
        <v>82</v>
      </c>
      <c r="AY263" s="113" t="s">
        <v>143</v>
      </c>
    </row>
    <row r="264" spans="1:65" s="2" customFormat="1" ht="21.75" customHeight="1">
      <c r="A264" s="148"/>
      <c r="B264" s="149"/>
      <c r="C264" s="225" t="s">
        <v>419</v>
      </c>
      <c r="D264" s="225" t="s">
        <v>144</v>
      </c>
      <c r="E264" s="226" t="s">
        <v>420</v>
      </c>
      <c r="F264" s="227" t="s">
        <v>421</v>
      </c>
      <c r="G264" s="228" t="s">
        <v>287</v>
      </c>
      <c r="H264" s="229">
        <v>0.59499999999999997</v>
      </c>
      <c r="I264" s="88"/>
      <c r="J264" s="230">
        <f>ROUND(I264*H264,2)</f>
        <v>0</v>
      </c>
      <c r="K264" s="227" t="s">
        <v>250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422</v>
      </c>
    </row>
    <row r="265" spans="1:65" s="14" customFormat="1">
      <c r="A265" s="244"/>
      <c r="B265" s="245"/>
      <c r="C265" s="244"/>
      <c r="D265" s="233" t="s">
        <v>149</v>
      </c>
      <c r="E265" s="246" t="s">
        <v>1</v>
      </c>
      <c r="F265" s="247" t="s">
        <v>423</v>
      </c>
      <c r="G265" s="244"/>
      <c r="H265" s="246" t="s">
        <v>1</v>
      </c>
      <c r="I265" s="244"/>
      <c r="J265" s="244"/>
      <c r="K265" s="244"/>
      <c r="L265" s="107"/>
      <c r="M265" s="109"/>
      <c r="N265" s="110"/>
      <c r="O265" s="110"/>
      <c r="P265" s="110"/>
      <c r="Q265" s="110"/>
      <c r="R265" s="110"/>
      <c r="S265" s="110"/>
      <c r="T265" s="111"/>
      <c r="AT265" s="108" t="s">
        <v>149</v>
      </c>
      <c r="AU265" s="108" t="s">
        <v>84</v>
      </c>
      <c r="AV265" s="14" t="s">
        <v>82</v>
      </c>
      <c r="AW265" s="14" t="s">
        <v>31</v>
      </c>
      <c r="AX265" s="14" t="s">
        <v>75</v>
      </c>
      <c r="AY265" s="108" t="s">
        <v>143</v>
      </c>
    </row>
    <row r="266" spans="1:65" s="12" customFormat="1">
      <c r="A266" s="231"/>
      <c r="B266" s="232"/>
      <c r="C266" s="231"/>
      <c r="D266" s="233" t="s">
        <v>149</v>
      </c>
      <c r="E266" s="234" t="s">
        <v>1</v>
      </c>
      <c r="F266" s="235" t="s">
        <v>424</v>
      </c>
      <c r="G266" s="231"/>
      <c r="H266" s="236">
        <v>0.59499999999999997</v>
      </c>
      <c r="I266" s="231"/>
      <c r="J266" s="231"/>
      <c r="K266" s="231"/>
      <c r="L266" s="95"/>
      <c r="M266" s="97"/>
      <c r="N266" s="98"/>
      <c r="O266" s="98"/>
      <c r="P266" s="98"/>
      <c r="Q266" s="98"/>
      <c r="R266" s="98"/>
      <c r="S266" s="98"/>
      <c r="T266" s="99"/>
      <c r="AT266" s="96" t="s">
        <v>149</v>
      </c>
      <c r="AU266" s="96" t="s">
        <v>84</v>
      </c>
      <c r="AV266" s="12" t="s">
        <v>84</v>
      </c>
      <c r="AW266" s="12" t="s">
        <v>31</v>
      </c>
      <c r="AX266" s="12" t="s">
        <v>82</v>
      </c>
      <c r="AY266" s="96" t="s">
        <v>143</v>
      </c>
    </row>
    <row r="267" spans="1:65" s="11" customFormat="1" ht="22.9" customHeight="1">
      <c r="A267" s="220"/>
      <c r="B267" s="221"/>
      <c r="C267" s="220"/>
      <c r="D267" s="222" t="s">
        <v>74</v>
      </c>
      <c r="E267" s="242" t="s">
        <v>104</v>
      </c>
      <c r="F267" s="242" t="s">
        <v>425</v>
      </c>
      <c r="G267" s="220"/>
      <c r="H267" s="220"/>
      <c r="I267" s="220"/>
      <c r="J267" s="243">
        <f>BK267</f>
        <v>0</v>
      </c>
      <c r="K267" s="220"/>
      <c r="L267" s="80"/>
      <c r="M267" s="82"/>
      <c r="N267" s="83"/>
      <c r="O267" s="83"/>
      <c r="P267" s="84">
        <f>SUM(P268:P273)</f>
        <v>0</v>
      </c>
      <c r="Q267" s="83"/>
      <c r="R267" s="84">
        <f>SUM(R268:R273)</f>
        <v>0</v>
      </c>
      <c r="S267" s="83"/>
      <c r="T267" s="85">
        <f>SUM(T268:T273)</f>
        <v>0</v>
      </c>
      <c r="AR267" s="81" t="s">
        <v>82</v>
      </c>
      <c r="AT267" s="86" t="s">
        <v>74</v>
      </c>
      <c r="AU267" s="86" t="s">
        <v>82</v>
      </c>
      <c r="AY267" s="81" t="s">
        <v>143</v>
      </c>
      <c r="BK267" s="87">
        <f>SUM(BK268:BK273)</f>
        <v>0</v>
      </c>
    </row>
    <row r="268" spans="1:65" s="2" customFormat="1" ht="44.25" customHeight="1">
      <c r="A268" s="148"/>
      <c r="B268" s="149"/>
      <c r="C268" s="225" t="s">
        <v>426</v>
      </c>
      <c r="D268" s="225" t="s">
        <v>144</v>
      </c>
      <c r="E268" s="226" t="s">
        <v>427</v>
      </c>
      <c r="F268" s="227" t="s">
        <v>428</v>
      </c>
      <c r="G268" s="228" t="s">
        <v>245</v>
      </c>
      <c r="H268" s="229">
        <v>18.079999999999998</v>
      </c>
      <c r="I268" s="88"/>
      <c r="J268" s="230">
        <f>ROUND(I268*H268,2)</f>
        <v>0</v>
      </c>
      <c r="K268" s="227" t="s">
        <v>1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429</v>
      </c>
    </row>
    <row r="269" spans="1:65" s="12" customFormat="1">
      <c r="A269" s="231"/>
      <c r="B269" s="232"/>
      <c r="C269" s="231"/>
      <c r="D269" s="233" t="s">
        <v>149</v>
      </c>
      <c r="E269" s="234" t="s">
        <v>1</v>
      </c>
      <c r="F269" s="235" t="s">
        <v>174</v>
      </c>
      <c r="G269" s="231"/>
      <c r="H269" s="236">
        <v>18.079999999999998</v>
      </c>
      <c r="I269" s="231"/>
      <c r="J269" s="231"/>
      <c r="K269" s="231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82</v>
      </c>
      <c r="AY269" s="96" t="s">
        <v>143</v>
      </c>
    </row>
    <row r="270" spans="1:65" s="2" customFormat="1" ht="44.25" customHeight="1">
      <c r="A270" s="148"/>
      <c r="B270" s="149"/>
      <c r="C270" s="225" t="s">
        <v>430</v>
      </c>
      <c r="D270" s="225" t="s">
        <v>144</v>
      </c>
      <c r="E270" s="226" t="s">
        <v>431</v>
      </c>
      <c r="F270" s="227" t="s">
        <v>432</v>
      </c>
      <c r="G270" s="228" t="s">
        <v>245</v>
      </c>
      <c r="H270" s="229">
        <v>7.03</v>
      </c>
      <c r="I270" s="88"/>
      <c r="J270" s="230">
        <f>ROUND(I270*H270,2)</f>
        <v>0</v>
      </c>
      <c r="K270" s="227" t="s">
        <v>1</v>
      </c>
      <c r="L270" s="25"/>
      <c r="M270" s="89" t="s">
        <v>1</v>
      </c>
      <c r="N270" s="90" t="s">
        <v>40</v>
      </c>
      <c r="O270" s="35"/>
      <c r="P270" s="91">
        <f>O270*H270</f>
        <v>0</v>
      </c>
      <c r="Q270" s="91">
        <v>0</v>
      </c>
      <c r="R270" s="91">
        <f>Q270*H270</f>
        <v>0</v>
      </c>
      <c r="S270" s="91">
        <v>0</v>
      </c>
      <c r="T270" s="92">
        <f>S270*H270</f>
        <v>0</v>
      </c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R270" s="93" t="s">
        <v>101</v>
      </c>
      <c r="AT270" s="93" t="s">
        <v>144</v>
      </c>
      <c r="AU270" s="93" t="s">
        <v>84</v>
      </c>
      <c r="AY270" s="18" t="s">
        <v>143</v>
      </c>
      <c r="BE270" s="94">
        <f>IF(N270="základní",J270,0)</f>
        <v>0</v>
      </c>
      <c r="BF270" s="94">
        <f>IF(N270="snížená",J270,0)</f>
        <v>0</v>
      </c>
      <c r="BG270" s="94">
        <f>IF(N270="zákl. přenesená",J270,0)</f>
        <v>0</v>
      </c>
      <c r="BH270" s="94">
        <f>IF(N270="sníž. přenesená",J270,0)</f>
        <v>0</v>
      </c>
      <c r="BI270" s="94">
        <f>IF(N270="nulová",J270,0)</f>
        <v>0</v>
      </c>
      <c r="BJ270" s="18" t="s">
        <v>82</v>
      </c>
      <c r="BK270" s="94">
        <f>ROUND(I270*H270,2)</f>
        <v>0</v>
      </c>
      <c r="BL270" s="18" t="s">
        <v>101</v>
      </c>
      <c r="BM270" s="93" t="s">
        <v>433</v>
      </c>
    </row>
    <row r="271" spans="1:65" s="12" customFormat="1">
      <c r="A271" s="231"/>
      <c r="B271" s="232"/>
      <c r="C271" s="231"/>
      <c r="D271" s="233" t="s">
        <v>149</v>
      </c>
      <c r="E271" s="234" t="s">
        <v>1</v>
      </c>
      <c r="F271" s="235" t="s">
        <v>178</v>
      </c>
      <c r="G271" s="231"/>
      <c r="H271" s="236">
        <v>7.03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82</v>
      </c>
      <c r="AY271" s="96" t="s">
        <v>143</v>
      </c>
    </row>
    <row r="272" spans="1:65" s="2" customFormat="1" ht="44.25" customHeight="1">
      <c r="A272" s="148"/>
      <c r="B272" s="149"/>
      <c r="C272" s="225" t="s">
        <v>434</v>
      </c>
      <c r="D272" s="225" t="s">
        <v>144</v>
      </c>
      <c r="E272" s="226" t="s">
        <v>435</v>
      </c>
      <c r="F272" s="227" t="s">
        <v>436</v>
      </c>
      <c r="G272" s="228" t="s">
        <v>245</v>
      </c>
      <c r="H272" s="229">
        <v>209.25</v>
      </c>
      <c r="I272" s="88"/>
      <c r="J272" s="230">
        <f>ROUND(I272*H272,2)</f>
        <v>0</v>
      </c>
      <c r="K272" s="227" t="s">
        <v>1</v>
      </c>
      <c r="L272" s="25"/>
      <c r="M272" s="89" t="s">
        <v>1</v>
      </c>
      <c r="N272" s="90" t="s">
        <v>40</v>
      </c>
      <c r="O272" s="35"/>
      <c r="P272" s="91">
        <f>O272*H272</f>
        <v>0</v>
      </c>
      <c r="Q272" s="91">
        <v>0</v>
      </c>
      <c r="R272" s="91">
        <f>Q272*H272</f>
        <v>0</v>
      </c>
      <c r="S272" s="91">
        <v>0</v>
      </c>
      <c r="T272" s="92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R272" s="93" t="s">
        <v>101</v>
      </c>
      <c r="AT272" s="93" t="s">
        <v>144</v>
      </c>
      <c r="AU272" s="93" t="s">
        <v>84</v>
      </c>
      <c r="AY272" s="18" t="s">
        <v>143</v>
      </c>
      <c r="BE272" s="94">
        <f>IF(N272="základní",J272,0)</f>
        <v>0</v>
      </c>
      <c r="BF272" s="94">
        <f>IF(N272="snížená",J272,0)</f>
        <v>0</v>
      </c>
      <c r="BG272" s="94">
        <f>IF(N272="zákl. přenesená",J272,0)</f>
        <v>0</v>
      </c>
      <c r="BH272" s="94">
        <f>IF(N272="sníž. přenesená",J272,0)</f>
        <v>0</v>
      </c>
      <c r="BI272" s="94">
        <f>IF(N272="nulová",J272,0)</f>
        <v>0</v>
      </c>
      <c r="BJ272" s="18" t="s">
        <v>82</v>
      </c>
      <c r="BK272" s="94">
        <f>ROUND(I272*H272,2)</f>
        <v>0</v>
      </c>
      <c r="BL272" s="18" t="s">
        <v>101</v>
      </c>
      <c r="BM272" s="93" t="s">
        <v>437</v>
      </c>
    </row>
    <row r="273" spans="1:65" s="12" customFormat="1">
      <c r="A273" s="231"/>
      <c r="B273" s="232"/>
      <c r="C273" s="231"/>
      <c r="D273" s="233" t="s">
        <v>149</v>
      </c>
      <c r="E273" s="234" t="s">
        <v>1</v>
      </c>
      <c r="F273" s="235" t="s">
        <v>187</v>
      </c>
      <c r="G273" s="231"/>
      <c r="H273" s="236">
        <v>209.25</v>
      </c>
      <c r="I273" s="231"/>
      <c r="J273" s="231"/>
      <c r="K273" s="231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82</v>
      </c>
      <c r="AY273" s="96" t="s">
        <v>143</v>
      </c>
    </row>
    <row r="274" spans="1:65" s="11" customFormat="1" ht="22.9" customHeight="1">
      <c r="A274" s="220"/>
      <c r="B274" s="221"/>
      <c r="C274" s="220"/>
      <c r="D274" s="222" t="s">
        <v>74</v>
      </c>
      <c r="E274" s="242" t="s">
        <v>162</v>
      </c>
      <c r="F274" s="242" t="s">
        <v>438</v>
      </c>
      <c r="G274" s="220"/>
      <c r="H274" s="220"/>
      <c r="I274" s="220"/>
      <c r="J274" s="243">
        <f>BK274</f>
        <v>0</v>
      </c>
      <c r="K274" s="220"/>
      <c r="L274" s="80"/>
      <c r="M274" s="82"/>
      <c r="N274" s="83"/>
      <c r="O274" s="83"/>
      <c r="P274" s="84">
        <f>SUM(P275:P287)</f>
        <v>0</v>
      </c>
      <c r="Q274" s="83"/>
      <c r="R274" s="84">
        <f>SUM(R275:R287)</f>
        <v>0.91929000000000005</v>
      </c>
      <c r="S274" s="83"/>
      <c r="T274" s="85">
        <f>SUM(T275:T287)</f>
        <v>0</v>
      </c>
      <c r="AR274" s="81" t="s">
        <v>82</v>
      </c>
      <c r="AT274" s="86" t="s">
        <v>74</v>
      </c>
      <c r="AU274" s="86" t="s">
        <v>82</v>
      </c>
      <c r="AY274" s="81" t="s">
        <v>143</v>
      </c>
      <c r="BK274" s="87">
        <f>SUM(BK275:BK287)</f>
        <v>0</v>
      </c>
    </row>
    <row r="275" spans="1:65" s="2" customFormat="1" ht="21.75" customHeight="1">
      <c r="A275" s="148"/>
      <c r="B275" s="149"/>
      <c r="C275" s="225" t="s">
        <v>439</v>
      </c>
      <c r="D275" s="225" t="s">
        <v>144</v>
      </c>
      <c r="E275" s="226" t="s">
        <v>440</v>
      </c>
      <c r="F275" s="227" t="s">
        <v>441</v>
      </c>
      <c r="G275" s="228" t="s">
        <v>268</v>
      </c>
      <c r="H275" s="229">
        <v>192.65</v>
      </c>
      <c r="I275" s="88"/>
      <c r="J275" s="230">
        <f>ROUND(I275*H275,2)</f>
        <v>0</v>
      </c>
      <c r="K275" s="227" t="s">
        <v>1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442</v>
      </c>
    </row>
    <row r="276" spans="1:65" s="14" customFormat="1">
      <c r="A276" s="244"/>
      <c r="B276" s="245"/>
      <c r="C276" s="244"/>
      <c r="D276" s="233" t="s">
        <v>149</v>
      </c>
      <c r="E276" s="246" t="s">
        <v>1</v>
      </c>
      <c r="F276" s="247" t="s">
        <v>443</v>
      </c>
      <c r="G276" s="244"/>
      <c r="H276" s="246" t="s">
        <v>1</v>
      </c>
      <c r="I276" s="244"/>
      <c r="J276" s="244"/>
      <c r="K276" s="244"/>
      <c r="L276" s="107"/>
      <c r="M276" s="109"/>
      <c r="N276" s="110"/>
      <c r="O276" s="110"/>
      <c r="P276" s="110"/>
      <c r="Q276" s="110"/>
      <c r="R276" s="110"/>
      <c r="S276" s="110"/>
      <c r="T276" s="111"/>
      <c r="AT276" s="108" t="s">
        <v>149</v>
      </c>
      <c r="AU276" s="108" t="s">
        <v>84</v>
      </c>
      <c r="AV276" s="14" t="s">
        <v>82</v>
      </c>
      <c r="AW276" s="14" t="s">
        <v>31</v>
      </c>
      <c r="AX276" s="14" t="s">
        <v>75</v>
      </c>
      <c r="AY276" s="108" t="s">
        <v>143</v>
      </c>
    </row>
    <row r="277" spans="1:65" s="12" customFormat="1">
      <c r="A277" s="231"/>
      <c r="B277" s="232"/>
      <c r="C277" s="231"/>
      <c r="D277" s="233" t="s">
        <v>149</v>
      </c>
      <c r="E277" s="234" t="s">
        <v>1</v>
      </c>
      <c r="F277" s="235" t="s">
        <v>171</v>
      </c>
      <c r="G277" s="231"/>
      <c r="H277" s="236">
        <v>192.65</v>
      </c>
      <c r="I277" s="231"/>
      <c r="J277" s="231"/>
      <c r="K277" s="231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82</v>
      </c>
      <c r="AY277" s="96" t="s">
        <v>143</v>
      </c>
    </row>
    <row r="278" spans="1:65" s="2" customFormat="1" ht="21.75" customHeight="1">
      <c r="A278" s="148"/>
      <c r="B278" s="149"/>
      <c r="C278" s="225" t="s">
        <v>444</v>
      </c>
      <c r="D278" s="225" t="s">
        <v>144</v>
      </c>
      <c r="E278" s="226" t="s">
        <v>445</v>
      </c>
      <c r="F278" s="227" t="s">
        <v>446</v>
      </c>
      <c r="G278" s="228" t="s">
        <v>232</v>
      </c>
      <c r="H278" s="229">
        <v>5</v>
      </c>
      <c r="I278" s="88"/>
      <c r="J278" s="230">
        <f>ROUND(I278*H278,2)</f>
        <v>0</v>
      </c>
      <c r="K278" s="227" t="s">
        <v>1</v>
      </c>
      <c r="L278" s="25"/>
      <c r="M278" s="89" t="s">
        <v>1</v>
      </c>
      <c r="N278" s="90" t="s">
        <v>40</v>
      </c>
      <c r="O278" s="35"/>
      <c r="P278" s="91">
        <f>O278*H278</f>
        <v>0</v>
      </c>
      <c r="Q278" s="91">
        <v>1.1E-4</v>
      </c>
      <c r="R278" s="91">
        <f>Q278*H278</f>
        <v>5.5000000000000003E-4</v>
      </c>
      <c r="S278" s="91">
        <v>0</v>
      </c>
      <c r="T278" s="92">
        <f>S278*H278</f>
        <v>0</v>
      </c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R278" s="93" t="s">
        <v>101</v>
      </c>
      <c r="AT278" s="93" t="s">
        <v>144</v>
      </c>
      <c r="AU278" s="93" t="s">
        <v>84</v>
      </c>
      <c r="AY278" s="18" t="s">
        <v>143</v>
      </c>
      <c r="BE278" s="94">
        <f>IF(N278="základní",J278,0)</f>
        <v>0</v>
      </c>
      <c r="BF278" s="94">
        <f>IF(N278="snížená",J278,0)</f>
        <v>0</v>
      </c>
      <c r="BG278" s="94">
        <f>IF(N278="zákl. přenesená",J278,0)</f>
        <v>0</v>
      </c>
      <c r="BH278" s="94">
        <f>IF(N278="sníž. přenesená",J278,0)</f>
        <v>0</v>
      </c>
      <c r="BI278" s="94">
        <f>IF(N278="nulová",J278,0)</f>
        <v>0</v>
      </c>
      <c r="BJ278" s="18" t="s">
        <v>82</v>
      </c>
      <c r="BK278" s="94">
        <f>ROUND(I278*H278,2)</f>
        <v>0</v>
      </c>
      <c r="BL278" s="18" t="s">
        <v>101</v>
      </c>
      <c r="BM278" s="93" t="s">
        <v>447</v>
      </c>
    </row>
    <row r="279" spans="1:65" s="12" customFormat="1">
      <c r="A279" s="231"/>
      <c r="B279" s="232"/>
      <c r="C279" s="231"/>
      <c r="D279" s="233" t="s">
        <v>149</v>
      </c>
      <c r="E279" s="234" t="s">
        <v>1</v>
      </c>
      <c r="F279" s="235" t="s">
        <v>448</v>
      </c>
      <c r="G279" s="231"/>
      <c r="H279" s="236">
        <v>1</v>
      </c>
      <c r="I279" s="231"/>
      <c r="J279" s="231"/>
      <c r="K279" s="231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2" customFormat="1">
      <c r="A280" s="231"/>
      <c r="B280" s="232"/>
      <c r="C280" s="231"/>
      <c r="D280" s="233" t="s">
        <v>149</v>
      </c>
      <c r="E280" s="234" t="s">
        <v>1</v>
      </c>
      <c r="F280" s="235" t="s">
        <v>449</v>
      </c>
      <c r="G280" s="231"/>
      <c r="H280" s="236">
        <v>1</v>
      </c>
      <c r="I280" s="231"/>
      <c r="J280" s="231"/>
      <c r="K280" s="231"/>
      <c r="L280" s="95"/>
      <c r="M280" s="97"/>
      <c r="N280" s="98"/>
      <c r="O280" s="98"/>
      <c r="P280" s="98"/>
      <c r="Q280" s="98"/>
      <c r="R280" s="98"/>
      <c r="S280" s="98"/>
      <c r="T280" s="99"/>
      <c r="AT280" s="96" t="s">
        <v>149</v>
      </c>
      <c r="AU280" s="96" t="s">
        <v>84</v>
      </c>
      <c r="AV280" s="12" t="s">
        <v>84</v>
      </c>
      <c r="AW280" s="12" t="s">
        <v>31</v>
      </c>
      <c r="AX280" s="12" t="s">
        <v>75</v>
      </c>
      <c r="AY280" s="96" t="s">
        <v>143</v>
      </c>
    </row>
    <row r="281" spans="1:65" s="12" customFormat="1">
      <c r="A281" s="231"/>
      <c r="B281" s="232"/>
      <c r="C281" s="231"/>
      <c r="D281" s="233" t="s">
        <v>149</v>
      </c>
      <c r="E281" s="234" t="s">
        <v>1</v>
      </c>
      <c r="F281" s="235" t="s">
        <v>450</v>
      </c>
      <c r="G281" s="231"/>
      <c r="H281" s="236">
        <v>3</v>
      </c>
      <c r="I281" s="231"/>
      <c r="J281" s="231"/>
      <c r="K281" s="231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75</v>
      </c>
      <c r="AY281" s="96" t="s">
        <v>143</v>
      </c>
    </row>
    <row r="282" spans="1:65" s="15" customFormat="1">
      <c r="A282" s="248"/>
      <c r="B282" s="249"/>
      <c r="C282" s="248"/>
      <c r="D282" s="233" t="s">
        <v>149</v>
      </c>
      <c r="E282" s="250" t="s">
        <v>1</v>
      </c>
      <c r="F282" s="251" t="s">
        <v>255</v>
      </c>
      <c r="G282" s="248"/>
      <c r="H282" s="252">
        <v>5</v>
      </c>
      <c r="I282" s="248"/>
      <c r="J282" s="248"/>
      <c r="K282" s="248"/>
      <c r="L282" s="112"/>
      <c r="M282" s="114"/>
      <c r="N282" s="115"/>
      <c r="O282" s="115"/>
      <c r="P282" s="115"/>
      <c r="Q282" s="115"/>
      <c r="R282" s="115"/>
      <c r="S282" s="115"/>
      <c r="T282" s="116"/>
      <c r="AT282" s="113" t="s">
        <v>149</v>
      </c>
      <c r="AU282" s="113" t="s">
        <v>84</v>
      </c>
      <c r="AV282" s="15" t="s">
        <v>101</v>
      </c>
      <c r="AW282" s="15" t="s">
        <v>31</v>
      </c>
      <c r="AX282" s="15" t="s">
        <v>82</v>
      </c>
      <c r="AY282" s="113" t="s">
        <v>143</v>
      </c>
    </row>
    <row r="283" spans="1:65" s="2" customFormat="1" ht="21.75" customHeight="1">
      <c r="A283" s="148"/>
      <c r="B283" s="149"/>
      <c r="C283" s="225" t="s">
        <v>451</v>
      </c>
      <c r="D283" s="225" t="s">
        <v>144</v>
      </c>
      <c r="E283" s="226" t="s">
        <v>452</v>
      </c>
      <c r="F283" s="227" t="s">
        <v>453</v>
      </c>
      <c r="G283" s="228" t="s">
        <v>268</v>
      </c>
      <c r="H283" s="229">
        <v>192.65</v>
      </c>
      <c r="I283" s="88"/>
      <c r="J283" s="230">
        <f>ROUND(I283*H283,2)</f>
        <v>0</v>
      </c>
      <c r="K283" s="227" t="s">
        <v>250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0</v>
      </c>
      <c r="T283" s="92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454</v>
      </c>
    </row>
    <row r="284" spans="1:65" s="12" customFormat="1">
      <c r="A284" s="231"/>
      <c r="B284" s="232"/>
      <c r="C284" s="231"/>
      <c r="D284" s="233" t="s">
        <v>149</v>
      </c>
      <c r="E284" s="234" t="s">
        <v>171</v>
      </c>
      <c r="F284" s="235" t="s">
        <v>455</v>
      </c>
      <c r="G284" s="231"/>
      <c r="H284" s="236">
        <v>192.65</v>
      </c>
      <c r="I284" s="231"/>
      <c r="J284" s="231"/>
      <c r="K284" s="231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149</v>
      </c>
      <c r="AU284" s="96" t="s">
        <v>84</v>
      </c>
      <c r="AV284" s="12" t="s">
        <v>84</v>
      </c>
      <c r="AW284" s="12" t="s">
        <v>31</v>
      </c>
      <c r="AX284" s="12" t="s">
        <v>75</v>
      </c>
      <c r="AY284" s="96" t="s">
        <v>143</v>
      </c>
    </row>
    <row r="285" spans="1:65" s="15" customFormat="1">
      <c r="A285" s="248"/>
      <c r="B285" s="249"/>
      <c r="C285" s="248"/>
      <c r="D285" s="233" t="s">
        <v>149</v>
      </c>
      <c r="E285" s="250" t="s">
        <v>1</v>
      </c>
      <c r="F285" s="251" t="s">
        <v>255</v>
      </c>
      <c r="G285" s="248"/>
      <c r="H285" s="252">
        <v>192.65</v>
      </c>
      <c r="I285" s="248"/>
      <c r="J285" s="248"/>
      <c r="K285" s="248"/>
      <c r="L285" s="112"/>
      <c r="M285" s="114"/>
      <c r="N285" s="115"/>
      <c r="O285" s="115"/>
      <c r="P285" s="115"/>
      <c r="Q285" s="115"/>
      <c r="R285" s="115"/>
      <c r="S285" s="115"/>
      <c r="T285" s="116"/>
      <c r="AT285" s="113" t="s">
        <v>149</v>
      </c>
      <c r="AU285" s="113" t="s">
        <v>84</v>
      </c>
      <c r="AV285" s="15" t="s">
        <v>101</v>
      </c>
      <c r="AW285" s="15" t="s">
        <v>31</v>
      </c>
      <c r="AX285" s="15" t="s">
        <v>82</v>
      </c>
      <c r="AY285" s="113" t="s">
        <v>143</v>
      </c>
    </row>
    <row r="286" spans="1:65" s="2" customFormat="1" ht="21.75" customHeight="1">
      <c r="A286" s="148"/>
      <c r="B286" s="149"/>
      <c r="C286" s="225" t="s">
        <v>456</v>
      </c>
      <c r="D286" s="225" t="s">
        <v>144</v>
      </c>
      <c r="E286" s="226" t="s">
        <v>457</v>
      </c>
      <c r="F286" s="227" t="s">
        <v>458</v>
      </c>
      <c r="G286" s="228" t="s">
        <v>232</v>
      </c>
      <c r="H286" s="229">
        <v>2</v>
      </c>
      <c r="I286" s="88"/>
      <c r="J286" s="230">
        <f>ROUND(I286*H286,2)</f>
        <v>0</v>
      </c>
      <c r="K286" s="227" t="s">
        <v>250</v>
      </c>
      <c r="L286" s="25"/>
      <c r="M286" s="89" t="s">
        <v>1</v>
      </c>
      <c r="N286" s="90" t="s">
        <v>40</v>
      </c>
      <c r="O286" s="35"/>
      <c r="P286" s="91">
        <f>O286*H286</f>
        <v>0</v>
      </c>
      <c r="Q286" s="91">
        <v>0.45937</v>
      </c>
      <c r="R286" s="91">
        <f>Q286*H286</f>
        <v>0.91874</v>
      </c>
      <c r="S286" s="91">
        <v>0</v>
      </c>
      <c r="T286" s="92">
        <f>S286*H286</f>
        <v>0</v>
      </c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R286" s="93" t="s">
        <v>101</v>
      </c>
      <c r="AT286" s="93" t="s">
        <v>144</v>
      </c>
      <c r="AU286" s="93" t="s">
        <v>84</v>
      </c>
      <c r="AY286" s="18" t="s">
        <v>143</v>
      </c>
      <c r="BE286" s="94">
        <f>IF(N286="základní",J286,0)</f>
        <v>0</v>
      </c>
      <c r="BF286" s="94">
        <f>IF(N286="snížená",J286,0)</f>
        <v>0</v>
      </c>
      <c r="BG286" s="94">
        <f>IF(N286="zákl. přenesená",J286,0)</f>
        <v>0</v>
      </c>
      <c r="BH286" s="94">
        <f>IF(N286="sníž. přenesená",J286,0)</f>
        <v>0</v>
      </c>
      <c r="BI286" s="94">
        <f>IF(N286="nulová",J286,0)</f>
        <v>0</v>
      </c>
      <c r="BJ286" s="18" t="s">
        <v>82</v>
      </c>
      <c r="BK286" s="94">
        <f>ROUND(I286*H286,2)</f>
        <v>0</v>
      </c>
      <c r="BL286" s="18" t="s">
        <v>101</v>
      </c>
      <c r="BM286" s="93" t="s">
        <v>459</v>
      </c>
    </row>
    <row r="287" spans="1:65" s="12" customFormat="1">
      <c r="A287" s="231"/>
      <c r="B287" s="232"/>
      <c r="C287" s="231"/>
      <c r="D287" s="233" t="s">
        <v>149</v>
      </c>
      <c r="E287" s="234" t="s">
        <v>1</v>
      </c>
      <c r="F287" s="235" t="s">
        <v>84</v>
      </c>
      <c r="G287" s="231"/>
      <c r="H287" s="236">
        <v>2</v>
      </c>
      <c r="I287" s="231"/>
      <c r="J287" s="231"/>
      <c r="K287" s="231"/>
      <c r="L287" s="95"/>
      <c r="M287" s="97"/>
      <c r="N287" s="98"/>
      <c r="O287" s="98"/>
      <c r="P287" s="98"/>
      <c r="Q287" s="98"/>
      <c r="R287" s="98"/>
      <c r="S287" s="98"/>
      <c r="T287" s="99"/>
      <c r="AT287" s="96" t="s">
        <v>149</v>
      </c>
      <c r="AU287" s="96" t="s">
        <v>84</v>
      </c>
      <c r="AV287" s="12" t="s">
        <v>84</v>
      </c>
      <c r="AW287" s="12" t="s">
        <v>31</v>
      </c>
      <c r="AX287" s="12" t="s">
        <v>82</v>
      </c>
      <c r="AY287" s="96" t="s">
        <v>143</v>
      </c>
    </row>
    <row r="288" spans="1:65" s="11" customFormat="1" ht="22.9" customHeight="1">
      <c r="A288" s="220"/>
      <c r="B288" s="221"/>
      <c r="C288" s="220"/>
      <c r="D288" s="222" t="s">
        <v>74</v>
      </c>
      <c r="E288" s="242" t="s">
        <v>165</v>
      </c>
      <c r="F288" s="242" t="s">
        <v>460</v>
      </c>
      <c r="G288" s="220"/>
      <c r="H288" s="220"/>
      <c r="I288" s="220"/>
      <c r="J288" s="243">
        <f>BK288</f>
        <v>0</v>
      </c>
      <c r="K288" s="220"/>
      <c r="L288" s="80"/>
      <c r="M288" s="82"/>
      <c r="N288" s="83"/>
      <c r="O288" s="83"/>
      <c r="P288" s="84">
        <f>SUM(P289:P331)</f>
        <v>0</v>
      </c>
      <c r="Q288" s="83"/>
      <c r="R288" s="84">
        <f>SUM(R289:R331)</f>
        <v>0</v>
      </c>
      <c r="S288" s="83"/>
      <c r="T288" s="85">
        <f>SUM(T289:T331)</f>
        <v>0</v>
      </c>
      <c r="AR288" s="81" t="s">
        <v>82</v>
      </c>
      <c r="AT288" s="86" t="s">
        <v>74</v>
      </c>
      <c r="AU288" s="86" t="s">
        <v>82</v>
      </c>
      <c r="AY288" s="81" t="s">
        <v>143</v>
      </c>
      <c r="BK288" s="87">
        <f>SUM(BK289:BK331)</f>
        <v>0</v>
      </c>
    </row>
    <row r="289" spans="1:65" s="2" customFormat="1" ht="16.5" customHeight="1">
      <c r="A289" s="148"/>
      <c r="B289" s="149"/>
      <c r="C289" s="225" t="s">
        <v>461</v>
      </c>
      <c r="D289" s="225" t="s">
        <v>144</v>
      </c>
      <c r="E289" s="226" t="s">
        <v>462</v>
      </c>
      <c r="F289" s="227" t="s">
        <v>463</v>
      </c>
      <c r="G289" s="228" t="s">
        <v>268</v>
      </c>
      <c r="H289" s="229">
        <v>8.16</v>
      </c>
      <c r="I289" s="88"/>
      <c r="J289" s="230">
        <f>ROUND(I289*H289,2)</f>
        <v>0</v>
      </c>
      <c r="K289" s="227" t="s">
        <v>250</v>
      </c>
      <c r="L289" s="25"/>
      <c r="M289" s="89" t="s">
        <v>1</v>
      </c>
      <c r="N289" s="90" t="s">
        <v>40</v>
      </c>
      <c r="O289" s="35"/>
      <c r="P289" s="91">
        <f>O289*H289</f>
        <v>0</v>
      </c>
      <c r="Q289" s="91">
        <v>0</v>
      </c>
      <c r="R289" s="91">
        <f>Q289*H289</f>
        <v>0</v>
      </c>
      <c r="S289" s="91">
        <v>0</v>
      </c>
      <c r="T289" s="92">
        <f>S289*H289</f>
        <v>0</v>
      </c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R289" s="93" t="s">
        <v>101</v>
      </c>
      <c r="AT289" s="93" t="s">
        <v>144</v>
      </c>
      <c r="AU289" s="93" t="s">
        <v>84</v>
      </c>
      <c r="AY289" s="18" t="s">
        <v>143</v>
      </c>
      <c r="BE289" s="94">
        <f>IF(N289="základní",J289,0)</f>
        <v>0</v>
      </c>
      <c r="BF289" s="94">
        <f>IF(N289="snížená",J289,0)</f>
        <v>0</v>
      </c>
      <c r="BG289" s="94">
        <f>IF(N289="zákl. přenesená",J289,0)</f>
        <v>0</v>
      </c>
      <c r="BH289" s="94">
        <f>IF(N289="sníž. přenesená",J289,0)</f>
        <v>0</v>
      </c>
      <c r="BI289" s="94">
        <f>IF(N289="nulová",J289,0)</f>
        <v>0</v>
      </c>
      <c r="BJ289" s="18" t="s">
        <v>82</v>
      </c>
      <c r="BK289" s="94">
        <f>ROUND(I289*H289,2)</f>
        <v>0</v>
      </c>
      <c r="BL289" s="18" t="s">
        <v>101</v>
      </c>
      <c r="BM289" s="93" t="s">
        <v>464</v>
      </c>
    </row>
    <row r="290" spans="1:65" s="12" customFormat="1">
      <c r="A290" s="231"/>
      <c r="B290" s="232"/>
      <c r="C290" s="231"/>
      <c r="D290" s="233" t="s">
        <v>149</v>
      </c>
      <c r="E290" s="234" t="s">
        <v>1</v>
      </c>
      <c r="F290" s="235" t="s">
        <v>196</v>
      </c>
      <c r="G290" s="231"/>
      <c r="H290" s="236">
        <v>8.16</v>
      </c>
      <c r="I290" s="231"/>
      <c r="J290" s="231"/>
      <c r="K290" s="231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82</v>
      </c>
      <c r="AY290" s="96" t="s">
        <v>143</v>
      </c>
    </row>
    <row r="291" spans="1:65" s="2" customFormat="1" ht="21.75" customHeight="1">
      <c r="A291" s="148"/>
      <c r="B291" s="149"/>
      <c r="C291" s="225" t="s">
        <v>465</v>
      </c>
      <c r="D291" s="225" t="s">
        <v>144</v>
      </c>
      <c r="E291" s="226" t="s">
        <v>466</v>
      </c>
      <c r="F291" s="227" t="s">
        <v>467</v>
      </c>
      <c r="G291" s="228" t="s">
        <v>245</v>
      </c>
      <c r="H291" s="229">
        <v>229.82</v>
      </c>
      <c r="I291" s="88"/>
      <c r="J291" s="230">
        <f>ROUND(I291*H291,2)</f>
        <v>0</v>
      </c>
      <c r="K291" s="227" t="s">
        <v>250</v>
      </c>
      <c r="L291" s="25"/>
      <c r="M291" s="89" t="s">
        <v>1</v>
      </c>
      <c r="N291" s="90" t="s">
        <v>40</v>
      </c>
      <c r="O291" s="35"/>
      <c r="P291" s="91">
        <f>O291*H291</f>
        <v>0</v>
      </c>
      <c r="Q291" s="91">
        <v>0</v>
      </c>
      <c r="R291" s="91">
        <f>Q291*H291</f>
        <v>0</v>
      </c>
      <c r="S291" s="91">
        <v>0</v>
      </c>
      <c r="T291" s="92">
        <f>S291*H291</f>
        <v>0</v>
      </c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R291" s="93" t="s">
        <v>101</v>
      </c>
      <c r="AT291" s="93" t="s">
        <v>144</v>
      </c>
      <c r="AU291" s="93" t="s">
        <v>84</v>
      </c>
      <c r="AY291" s="18" t="s">
        <v>143</v>
      </c>
      <c r="BE291" s="94">
        <f>IF(N291="základní",J291,0)</f>
        <v>0</v>
      </c>
      <c r="BF291" s="94">
        <f>IF(N291="snížená",J291,0)</f>
        <v>0</v>
      </c>
      <c r="BG291" s="94">
        <f>IF(N291="zákl. přenesená",J291,0)</f>
        <v>0</v>
      </c>
      <c r="BH291" s="94">
        <f>IF(N291="sníž. přenesená",J291,0)</f>
        <v>0</v>
      </c>
      <c r="BI291" s="94">
        <f>IF(N291="nulová",J291,0)</f>
        <v>0</v>
      </c>
      <c r="BJ291" s="18" t="s">
        <v>82</v>
      </c>
      <c r="BK291" s="94">
        <f>ROUND(I291*H291,2)</f>
        <v>0</v>
      </c>
      <c r="BL291" s="18" t="s">
        <v>101</v>
      </c>
      <c r="BM291" s="93" t="s">
        <v>468</v>
      </c>
    </row>
    <row r="292" spans="1:65" s="12" customFormat="1">
      <c r="A292" s="231"/>
      <c r="B292" s="232"/>
      <c r="C292" s="231"/>
      <c r="D292" s="233" t="s">
        <v>149</v>
      </c>
      <c r="E292" s="234" t="s">
        <v>1</v>
      </c>
      <c r="F292" s="235" t="s">
        <v>176</v>
      </c>
      <c r="G292" s="231"/>
      <c r="H292" s="236">
        <v>12.94</v>
      </c>
      <c r="I292" s="231"/>
      <c r="J292" s="231"/>
      <c r="K292" s="231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2" customFormat="1">
      <c r="A293" s="231"/>
      <c r="B293" s="232"/>
      <c r="C293" s="231"/>
      <c r="D293" s="233" t="s">
        <v>149</v>
      </c>
      <c r="E293" s="234" t="s">
        <v>1</v>
      </c>
      <c r="F293" s="235" t="s">
        <v>181</v>
      </c>
      <c r="G293" s="231"/>
      <c r="H293" s="236">
        <v>216.88</v>
      </c>
      <c r="I293" s="231"/>
      <c r="J293" s="231"/>
      <c r="K293" s="231"/>
      <c r="L293" s="95"/>
      <c r="M293" s="97"/>
      <c r="N293" s="98"/>
      <c r="O293" s="98"/>
      <c r="P293" s="98"/>
      <c r="Q293" s="98"/>
      <c r="R293" s="98"/>
      <c r="S293" s="98"/>
      <c r="T293" s="99"/>
      <c r="AT293" s="96" t="s">
        <v>149</v>
      </c>
      <c r="AU293" s="96" t="s">
        <v>84</v>
      </c>
      <c r="AV293" s="12" t="s">
        <v>84</v>
      </c>
      <c r="AW293" s="12" t="s">
        <v>31</v>
      </c>
      <c r="AX293" s="12" t="s">
        <v>75</v>
      </c>
      <c r="AY293" s="96" t="s">
        <v>143</v>
      </c>
    </row>
    <row r="294" spans="1:65" s="15" customFormat="1">
      <c r="A294" s="248"/>
      <c r="B294" s="249"/>
      <c r="C294" s="248"/>
      <c r="D294" s="233" t="s">
        <v>149</v>
      </c>
      <c r="E294" s="250" t="s">
        <v>1</v>
      </c>
      <c r="F294" s="251" t="s">
        <v>255</v>
      </c>
      <c r="G294" s="248"/>
      <c r="H294" s="252">
        <v>229.82</v>
      </c>
      <c r="I294" s="248"/>
      <c r="J294" s="248"/>
      <c r="K294" s="248"/>
      <c r="L294" s="112"/>
      <c r="M294" s="114"/>
      <c r="N294" s="115"/>
      <c r="O294" s="115"/>
      <c r="P294" s="115"/>
      <c r="Q294" s="115"/>
      <c r="R294" s="115"/>
      <c r="S294" s="115"/>
      <c r="T294" s="116"/>
      <c r="AT294" s="113" t="s">
        <v>149</v>
      </c>
      <c r="AU294" s="113" t="s">
        <v>84</v>
      </c>
      <c r="AV294" s="15" t="s">
        <v>101</v>
      </c>
      <c r="AW294" s="15" t="s">
        <v>31</v>
      </c>
      <c r="AX294" s="15" t="s">
        <v>82</v>
      </c>
      <c r="AY294" s="113" t="s">
        <v>143</v>
      </c>
    </row>
    <row r="295" spans="1:65" s="2" customFormat="1" ht="21.75" customHeight="1">
      <c r="A295" s="148"/>
      <c r="B295" s="149"/>
      <c r="C295" s="225" t="s">
        <v>469</v>
      </c>
      <c r="D295" s="225" t="s">
        <v>144</v>
      </c>
      <c r="E295" s="226" t="s">
        <v>470</v>
      </c>
      <c r="F295" s="227" t="s">
        <v>471</v>
      </c>
      <c r="G295" s="228" t="s">
        <v>245</v>
      </c>
      <c r="H295" s="229">
        <v>2.17</v>
      </c>
      <c r="I295" s="88"/>
      <c r="J295" s="230">
        <f>ROUND(I295*H295,2)</f>
        <v>0</v>
      </c>
      <c r="K295" s="227" t="s">
        <v>250</v>
      </c>
      <c r="L295" s="25"/>
      <c r="M295" s="89" t="s">
        <v>1</v>
      </c>
      <c r="N295" s="90" t="s">
        <v>40</v>
      </c>
      <c r="O295" s="35"/>
      <c r="P295" s="91">
        <f>O295*H295</f>
        <v>0</v>
      </c>
      <c r="Q295" s="91">
        <v>0</v>
      </c>
      <c r="R295" s="91">
        <f>Q295*H295</f>
        <v>0</v>
      </c>
      <c r="S295" s="91">
        <v>0</v>
      </c>
      <c r="T295" s="92">
        <f>S295*H295</f>
        <v>0</v>
      </c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R295" s="93" t="s">
        <v>101</v>
      </c>
      <c r="AT295" s="93" t="s">
        <v>144</v>
      </c>
      <c r="AU295" s="93" t="s">
        <v>84</v>
      </c>
      <c r="AY295" s="18" t="s">
        <v>143</v>
      </c>
      <c r="BE295" s="94">
        <f>IF(N295="základní",J295,0)</f>
        <v>0</v>
      </c>
      <c r="BF295" s="94">
        <f>IF(N295="snížená",J295,0)</f>
        <v>0</v>
      </c>
      <c r="BG295" s="94">
        <f>IF(N295="zákl. přenesená",J295,0)</f>
        <v>0</v>
      </c>
      <c r="BH295" s="94">
        <f>IF(N295="sníž. přenesená",J295,0)</f>
        <v>0</v>
      </c>
      <c r="BI295" s="94">
        <f>IF(N295="nulová",J295,0)</f>
        <v>0</v>
      </c>
      <c r="BJ295" s="18" t="s">
        <v>82</v>
      </c>
      <c r="BK295" s="94">
        <f>ROUND(I295*H295,2)</f>
        <v>0</v>
      </c>
      <c r="BL295" s="18" t="s">
        <v>101</v>
      </c>
      <c r="BM295" s="93" t="s">
        <v>472</v>
      </c>
    </row>
    <row r="296" spans="1:65" s="12" customFormat="1">
      <c r="A296" s="231"/>
      <c r="B296" s="232"/>
      <c r="C296" s="231"/>
      <c r="D296" s="233" t="s">
        <v>149</v>
      </c>
      <c r="E296" s="234" t="s">
        <v>1</v>
      </c>
      <c r="F296" s="235" t="s">
        <v>184</v>
      </c>
      <c r="G296" s="231"/>
      <c r="H296" s="236">
        <v>2.17</v>
      </c>
      <c r="I296" s="231"/>
      <c r="J296" s="231"/>
      <c r="K296" s="231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82</v>
      </c>
      <c r="AY296" s="96" t="s">
        <v>143</v>
      </c>
    </row>
    <row r="297" spans="1:65" s="2" customFormat="1" ht="21.75" customHeight="1">
      <c r="A297" s="148"/>
      <c r="B297" s="149"/>
      <c r="C297" s="225" t="s">
        <v>473</v>
      </c>
      <c r="D297" s="225" t="s">
        <v>144</v>
      </c>
      <c r="E297" s="226" t="s">
        <v>474</v>
      </c>
      <c r="F297" s="227" t="s">
        <v>475</v>
      </c>
      <c r="G297" s="228" t="s">
        <v>343</v>
      </c>
      <c r="H297" s="229">
        <v>64.882000000000005</v>
      </c>
      <c r="I297" s="88"/>
      <c r="J297" s="230">
        <f>ROUND(I297*H297,2)</f>
        <v>0</v>
      </c>
      <c r="K297" s="227" t="s">
        <v>1</v>
      </c>
      <c r="L297" s="25"/>
      <c r="M297" s="89" t="s">
        <v>1</v>
      </c>
      <c r="N297" s="90" t="s">
        <v>40</v>
      </c>
      <c r="O297" s="35"/>
      <c r="P297" s="91">
        <f>O297*H297</f>
        <v>0</v>
      </c>
      <c r="Q297" s="91">
        <v>0</v>
      </c>
      <c r="R297" s="91">
        <f>Q297*H297</f>
        <v>0</v>
      </c>
      <c r="S297" s="91">
        <v>0</v>
      </c>
      <c r="T297" s="92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93" t="s">
        <v>101</v>
      </c>
      <c r="AT297" s="93" t="s">
        <v>144</v>
      </c>
      <c r="AU297" s="93" t="s">
        <v>84</v>
      </c>
      <c r="AY297" s="18" t="s">
        <v>143</v>
      </c>
      <c r="BE297" s="94">
        <f>IF(N297="základní",J297,0)</f>
        <v>0</v>
      </c>
      <c r="BF297" s="94">
        <f>IF(N297="snížená",J297,0)</f>
        <v>0</v>
      </c>
      <c r="BG297" s="94">
        <f>IF(N297="zákl. přenesená",J297,0)</f>
        <v>0</v>
      </c>
      <c r="BH297" s="94">
        <f>IF(N297="sníž. přenesená",J297,0)</f>
        <v>0</v>
      </c>
      <c r="BI297" s="94">
        <f>IF(N297="nulová",J297,0)</f>
        <v>0</v>
      </c>
      <c r="BJ297" s="18" t="s">
        <v>82</v>
      </c>
      <c r="BK297" s="94">
        <f>ROUND(I297*H297,2)</f>
        <v>0</v>
      </c>
      <c r="BL297" s="18" t="s">
        <v>101</v>
      </c>
      <c r="BM297" s="93" t="s">
        <v>476</v>
      </c>
    </row>
    <row r="298" spans="1:65" s="12" customFormat="1">
      <c r="A298" s="231"/>
      <c r="B298" s="232"/>
      <c r="C298" s="231"/>
      <c r="D298" s="233" t="s">
        <v>149</v>
      </c>
      <c r="E298" s="234" t="s">
        <v>1</v>
      </c>
      <c r="F298" s="235" t="s">
        <v>205</v>
      </c>
      <c r="G298" s="231"/>
      <c r="H298" s="236">
        <v>64.882000000000005</v>
      </c>
      <c r="I298" s="231"/>
      <c r="J298" s="231"/>
      <c r="K298" s="231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82</v>
      </c>
      <c r="AY298" s="96" t="s">
        <v>143</v>
      </c>
    </row>
    <row r="299" spans="1:65" s="2" customFormat="1" ht="21.75" customHeight="1">
      <c r="A299" s="148"/>
      <c r="B299" s="149"/>
      <c r="C299" s="225" t="s">
        <v>477</v>
      </c>
      <c r="D299" s="225" t="s">
        <v>144</v>
      </c>
      <c r="E299" s="226" t="s">
        <v>478</v>
      </c>
      <c r="F299" s="227" t="s">
        <v>479</v>
      </c>
      <c r="G299" s="228" t="s">
        <v>343</v>
      </c>
      <c r="H299" s="229">
        <v>64.882000000000005</v>
      </c>
      <c r="I299" s="88"/>
      <c r="J299" s="230">
        <f>ROUND(I299*H299,2)</f>
        <v>0</v>
      </c>
      <c r="K299" s="227" t="s">
        <v>250</v>
      </c>
      <c r="L299" s="25"/>
      <c r="M299" s="89" t="s">
        <v>1</v>
      </c>
      <c r="N299" s="90" t="s">
        <v>40</v>
      </c>
      <c r="O299" s="35"/>
      <c r="P299" s="91">
        <f>O299*H299</f>
        <v>0</v>
      </c>
      <c r="Q299" s="91">
        <v>0</v>
      </c>
      <c r="R299" s="91">
        <f>Q299*H299</f>
        <v>0</v>
      </c>
      <c r="S299" s="91">
        <v>0</v>
      </c>
      <c r="T299" s="92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93" t="s">
        <v>101</v>
      </c>
      <c r="AT299" s="93" t="s">
        <v>144</v>
      </c>
      <c r="AU299" s="93" t="s">
        <v>84</v>
      </c>
      <c r="AY299" s="18" t="s">
        <v>143</v>
      </c>
      <c r="BE299" s="94">
        <f>IF(N299="základní",J299,0)</f>
        <v>0</v>
      </c>
      <c r="BF299" s="94">
        <f>IF(N299="snížená",J299,0)</f>
        <v>0</v>
      </c>
      <c r="BG299" s="94">
        <f>IF(N299="zákl. přenesená",J299,0)</f>
        <v>0</v>
      </c>
      <c r="BH299" s="94">
        <f>IF(N299="sníž. přenesená",J299,0)</f>
        <v>0</v>
      </c>
      <c r="BI299" s="94">
        <f>IF(N299="nulová",J299,0)</f>
        <v>0</v>
      </c>
      <c r="BJ299" s="18" t="s">
        <v>82</v>
      </c>
      <c r="BK299" s="94">
        <f>ROUND(I299*H299,2)</f>
        <v>0</v>
      </c>
      <c r="BL299" s="18" t="s">
        <v>101</v>
      </c>
      <c r="BM299" s="93" t="s">
        <v>480</v>
      </c>
    </row>
    <row r="300" spans="1:65" s="12" customFormat="1">
      <c r="A300" s="231"/>
      <c r="B300" s="232"/>
      <c r="C300" s="231"/>
      <c r="D300" s="233" t="s">
        <v>149</v>
      </c>
      <c r="E300" s="234" t="s">
        <v>205</v>
      </c>
      <c r="F300" s="235" t="s">
        <v>481</v>
      </c>
      <c r="G300" s="231"/>
      <c r="H300" s="236">
        <v>64.882000000000005</v>
      </c>
      <c r="I300" s="231"/>
      <c r="J300" s="231"/>
      <c r="K300" s="231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82</v>
      </c>
      <c r="AY300" s="96" t="s">
        <v>143</v>
      </c>
    </row>
    <row r="301" spans="1:65" s="2" customFormat="1" ht="21.75" customHeight="1">
      <c r="A301" s="148"/>
      <c r="B301" s="149"/>
      <c r="C301" s="225" t="s">
        <v>482</v>
      </c>
      <c r="D301" s="225" t="s">
        <v>144</v>
      </c>
      <c r="E301" s="226" t="s">
        <v>483</v>
      </c>
      <c r="F301" s="227" t="s">
        <v>484</v>
      </c>
      <c r="G301" s="228" t="s">
        <v>343</v>
      </c>
      <c r="H301" s="229">
        <v>3828.038</v>
      </c>
      <c r="I301" s="88"/>
      <c r="J301" s="230">
        <f>ROUND(I301*H301,2)</f>
        <v>0</v>
      </c>
      <c r="K301" s="227" t="s">
        <v>250</v>
      </c>
      <c r="L301" s="25"/>
      <c r="M301" s="89" t="s">
        <v>1</v>
      </c>
      <c r="N301" s="90" t="s">
        <v>40</v>
      </c>
      <c r="O301" s="35"/>
      <c r="P301" s="91">
        <f>O301*H301</f>
        <v>0</v>
      </c>
      <c r="Q301" s="91">
        <v>0</v>
      </c>
      <c r="R301" s="91">
        <f>Q301*H301</f>
        <v>0</v>
      </c>
      <c r="S301" s="91">
        <v>0</v>
      </c>
      <c r="T301" s="92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R301" s="93" t="s">
        <v>101</v>
      </c>
      <c r="AT301" s="93" t="s">
        <v>144</v>
      </c>
      <c r="AU301" s="93" t="s">
        <v>84</v>
      </c>
      <c r="AY301" s="18" t="s">
        <v>143</v>
      </c>
      <c r="BE301" s="94">
        <f>IF(N301="základní",J301,0)</f>
        <v>0</v>
      </c>
      <c r="BF301" s="94">
        <f>IF(N301="snížená",J301,0)</f>
        <v>0</v>
      </c>
      <c r="BG301" s="94">
        <f>IF(N301="zákl. přenesená",J301,0)</f>
        <v>0</v>
      </c>
      <c r="BH301" s="94">
        <f>IF(N301="sníž. přenesená",J301,0)</f>
        <v>0</v>
      </c>
      <c r="BI301" s="94">
        <f>IF(N301="nulová",J301,0)</f>
        <v>0</v>
      </c>
      <c r="BJ301" s="18" t="s">
        <v>82</v>
      </c>
      <c r="BK301" s="94">
        <f>ROUND(I301*H301,2)</f>
        <v>0</v>
      </c>
      <c r="BL301" s="18" t="s">
        <v>101</v>
      </c>
      <c r="BM301" s="93" t="s">
        <v>485</v>
      </c>
    </row>
    <row r="302" spans="1:65" s="12" customFormat="1">
      <c r="A302" s="231"/>
      <c r="B302" s="232"/>
      <c r="C302" s="231"/>
      <c r="D302" s="233" t="s">
        <v>149</v>
      </c>
      <c r="E302" s="234" t="s">
        <v>1</v>
      </c>
      <c r="F302" s="235" t="s">
        <v>486</v>
      </c>
      <c r="G302" s="231"/>
      <c r="H302" s="236">
        <v>3828.038</v>
      </c>
      <c r="I302" s="231"/>
      <c r="J302" s="231"/>
      <c r="K302" s="231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82</v>
      </c>
      <c r="AY302" s="96" t="s">
        <v>143</v>
      </c>
    </row>
    <row r="303" spans="1:65" s="2" customFormat="1" ht="16.5" customHeight="1">
      <c r="A303" s="148"/>
      <c r="B303" s="149"/>
      <c r="C303" s="225" t="s">
        <v>487</v>
      </c>
      <c r="D303" s="225" t="s">
        <v>144</v>
      </c>
      <c r="E303" s="226" t="s">
        <v>488</v>
      </c>
      <c r="F303" s="227" t="s">
        <v>489</v>
      </c>
      <c r="G303" s="228" t="s">
        <v>343</v>
      </c>
      <c r="H303" s="229">
        <v>103.56100000000001</v>
      </c>
      <c r="I303" s="88"/>
      <c r="J303" s="230">
        <f>ROUND(I303*H303,2)</f>
        <v>0</v>
      </c>
      <c r="K303" s="227" t="s">
        <v>250</v>
      </c>
      <c r="L303" s="25"/>
      <c r="M303" s="89" t="s">
        <v>1</v>
      </c>
      <c r="N303" s="90" t="s">
        <v>40</v>
      </c>
      <c r="O303" s="35"/>
      <c r="P303" s="91">
        <f>O303*H303</f>
        <v>0</v>
      </c>
      <c r="Q303" s="91">
        <v>0</v>
      </c>
      <c r="R303" s="91">
        <f>Q303*H303</f>
        <v>0</v>
      </c>
      <c r="S303" s="91">
        <v>0</v>
      </c>
      <c r="T303" s="92">
        <f>S303*H303</f>
        <v>0</v>
      </c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R303" s="93" t="s">
        <v>101</v>
      </c>
      <c r="AT303" s="93" t="s">
        <v>144</v>
      </c>
      <c r="AU303" s="93" t="s">
        <v>84</v>
      </c>
      <c r="AY303" s="18" t="s">
        <v>143</v>
      </c>
      <c r="BE303" s="94">
        <f>IF(N303="základní",J303,0)</f>
        <v>0</v>
      </c>
      <c r="BF303" s="94">
        <f>IF(N303="snížená",J303,0)</f>
        <v>0</v>
      </c>
      <c r="BG303" s="94">
        <f>IF(N303="zákl. přenesená",J303,0)</f>
        <v>0</v>
      </c>
      <c r="BH303" s="94">
        <f>IF(N303="sníž. přenesená",J303,0)</f>
        <v>0</v>
      </c>
      <c r="BI303" s="94">
        <f>IF(N303="nulová",J303,0)</f>
        <v>0</v>
      </c>
      <c r="BJ303" s="18" t="s">
        <v>82</v>
      </c>
      <c r="BK303" s="94">
        <f>ROUND(I303*H303,2)</f>
        <v>0</v>
      </c>
      <c r="BL303" s="18" t="s">
        <v>101</v>
      </c>
      <c r="BM303" s="93" t="s">
        <v>490</v>
      </c>
    </row>
    <row r="304" spans="1:65" s="12" customFormat="1">
      <c r="A304" s="231"/>
      <c r="B304" s="232"/>
      <c r="C304" s="231"/>
      <c r="D304" s="233" t="s">
        <v>149</v>
      </c>
      <c r="E304" s="234" t="s">
        <v>1</v>
      </c>
      <c r="F304" s="235" t="s">
        <v>491</v>
      </c>
      <c r="G304" s="231"/>
      <c r="H304" s="236">
        <v>244.26900000000001</v>
      </c>
      <c r="I304" s="231"/>
      <c r="J304" s="231"/>
      <c r="K304" s="231"/>
      <c r="L304" s="95"/>
      <c r="M304" s="97"/>
      <c r="N304" s="98"/>
      <c r="O304" s="98"/>
      <c r="P304" s="98"/>
      <c r="Q304" s="98"/>
      <c r="R304" s="98"/>
      <c r="S304" s="98"/>
      <c r="T304" s="99"/>
      <c r="AT304" s="96" t="s">
        <v>149</v>
      </c>
      <c r="AU304" s="96" t="s">
        <v>84</v>
      </c>
      <c r="AV304" s="12" t="s">
        <v>84</v>
      </c>
      <c r="AW304" s="12" t="s">
        <v>31</v>
      </c>
      <c r="AX304" s="12" t="s">
        <v>75</v>
      </c>
      <c r="AY304" s="96" t="s">
        <v>143</v>
      </c>
    </row>
    <row r="305" spans="1:65" s="12" customFormat="1">
      <c r="A305" s="231"/>
      <c r="B305" s="232"/>
      <c r="C305" s="231"/>
      <c r="D305" s="233" t="s">
        <v>149</v>
      </c>
      <c r="E305" s="234" t="s">
        <v>1</v>
      </c>
      <c r="F305" s="235" t="s">
        <v>492</v>
      </c>
      <c r="G305" s="231"/>
      <c r="H305" s="236">
        <v>-64.882000000000005</v>
      </c>
      <c r="I305" s="231"/>
      <c r="J305" s="231"/>
      <c r="K305" s="231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149</v>
      </c>
      <c r="AU305" s="96" t="s">
        <v>84</v>
      </c>
      <c r="AV305" s="12" t="s">
        <v>84</v>
      </c>
      <c r="AW305" s="12" t="s">
        <v>31</v>
      </c>
      <c r="AX305" s="12" t="s">
        <v>75</v>
      </c>
      <c r="AY305" s="96" t="s">
        <v>143</v>
      </c>
    </row>
    <row r="306" spans="1:65" s="12" customFormat="1">
      <c r="A306" s="231"/>
      <c r="B306" s="232"/>
      <c r="C306" s="231"/>
      <c r="D306" s="233" t="s">
        <v>149</v>
      </c>
      <c r="E306" s="234" t="s">
        <v>1</v>
      </c>
      <c r="F306" s="235" t="s">
        <v>493</v>
      </c>
      <c r="G306" s="231"/>
      <c r="H306" s="236">
        <v>-75.825999999999993</v>
      </c>
      <c r="I306" s="231"/>
      <c r="J306" s="231"/>
      <c r="K306" s="231"/>
      <c r="L306" s="95"/>
      <c r="M306" s="97"/>
      <c r="N306" s="98"/>
      <c r="O306" s="98"/>
      <c r="P306" s="98"/>
      <c r="Q306" s="98"/>
      <c r="R306" s="98"/>
      <c r="S306" s="98"/>
      <c r="T306" s="99"/>
      <c r="AT306" s="96" t="s">
        <v>149</v>
      </c>
      <c r="AU306" s="96" t="s">
        <v>84</v>
      </c>
      <c r="AV306" s="12" t="s">
        <v>84</v>
      </c>
      <c r="AW306" s="12" t="s">
        <v>31</v>
      </c>
      <c r="AX306" s="12" t="s">
        <v>75</v>
      </c>
      <c r="AY306" s="96" t="s">
        <v>143</v>
      </c>
    </row>
    <row r="307" spans="1:65" s="16" customFormat="1">
      <c r="A307" s="253"/>
      <c r="B307" s="254"/>
      <c r="C307" s="253"/>
      <c r="D307" s="233" t="s">
        <v>149</v>
      </c>
      <c r="E307" s="255" t="s">
        <v>201</v>
      </c>
      <c r="F307" s="256" t="s">
        <v>299</v>
      </c>
      <c r="G307" s="253"/>
      <c r="H307" s="257">
        <v>103.56100000000001</v>
      </c>
      <c r="I307" s="253"/>
      <c r="J307" s="253"/>
      <c r="K307" s="253"/>
      <c r="L307" s="117"/>
      <c r="M307" s="119"/>
      <c r="N307" s="120"/>
      <c r="O307" s="120"/>
      <c r="P307" s="120"/>
      <c r="Q307" s="120"/>
      <c r="R307" s="120"/>
      <c r="S307" s="120"/>
      <c r="T307" s="121"/>
      <c r="AT307" s="118" t="s">
        <v>149</v>
      </c>
      <c r="AU307" s="118" t="s">
        <v>84</v>
      </c>
      <c r="AV307" s="16" t="s">
        <v>85</v>
      </c>
      <c r="AW307" s="16" t="s">
        <v>31</v>
      </c>
      <c r="AX307" s="16" t="s">
        <v>75</v>
      </c>
      <c r="AY307" s="118" t="s">
        <v>143</v>
      </c>
    </row>
    <row r="308" spans="1:65" s="15" customFormat="1">
      <c r="A308" s="248"/>
      <c r="B308" s="249"/>
      <c r="C308" s="248"/>
      <c r="D308" s="233" t="s">
        <v>149</v>
      </c>
      <c r="E308" s="250" t="s">
        <v>494</v>
      </c>
      <c r="F308" s="251" t="s">
        <v>255</v>
      </c>
      <c r="G308" s="248"/>
      <c r="H308" s="252">
        <v>103.56100000000001</v>
      </c>
      <c r="I308" s="248"/>
      <c r="J308" s="248"/>
      <c r="K308" s="248"/>
      <c r="L308" s="112"/>
      <c r="M308" s="114"/>
      <c r="N308" s="115"/>
      <c r="O308" s="115"/>
      <c r="P308" s="115"/>
      <c r="Q308" s="115"/>
      <c r="R308" s="115"/>
      <c r="S308" s="115"/>
      <c r="T308" s="116"/>
      <c r="AT308" s="113" t="s">
        <v>149</v>
      </c>
      <c r="AU308" s="113" t="s">
        <v>84</v>
      </c>
      <c r="AV308" s="15" t="s">
        <v>101</v>
      </c>
      <c r="AW308" s="15" t="s">
        <v>31</v>
      </c>
      <c r="AX308" s="15" t="s">
        <v>82</v>
      </c>
      <c r="AY308" s="113" t="s">
        <v>143</v>
      </c>
    </row>
    <row r="309" spans="1:65" s="2" customFormat="1" ht="21.75" customHeight="1">
      <c r="A309" s="148"/>
      <c r="B309" s="149"/>
      <c r="C309" s="225" t="s">
        <v>495</v>
      </c>
      <c r="D309" s="225" t="s">
        <v>144</v>
      </c>
      <c r="E309" s="226" t="s">
        <v>496</v>
      </c>
      <c r="F309" s="227" t="s">
        <v>497</v>
      </c>
      <c r="G309" s="228" t="s">
        <v>343</v>
      </c>
      <c r="H309" s="229">
        <v>207.12200000000001</v>
      </c>
      <c r="I309" s="88"/>
      <c r="J309" s="230">
        <f>ROUND(I309*H309,2)</f>
        <v>0</v>
      </c>
      <c r="K309" s="227" t="s">
        <v>250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</v>
      </c>
      <c r="R309" s="91">
        <f>Q309*H309</f>
        <v>0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101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101</v>
      </c>
      <c r="BM309" s="93" t="s">
        <v>498</v>
      </c>
    </row>
    <row r="310" spans="1:65" s="14" customFormat="1">
      <c r="A310" s="244"/>
      <c r="B310" s="245"/>
      <c r="C310" s="244"/>
      <c r="D310" s="233" t="s">
        <v>149</v>
      </c>
      <c r="E310" s="246" t="s">
        <v>1</v>
      </c>
      <c r="F310" s="247" t="s">
        <v>499</v>
      </c>
      <c r="G310" s="244"/>
      <c r="H310" s="246" t="s">
        <v>1</v>
      </c>
      <c r="I310" s="244"/>
      <c r="J310" s="244"/>
      <c r="K310" s="244"/>
      <c r="L310" s="107"/>
      <c r="M310" s="109"/>
      <c r="N310" s="110"/>
      <c r="O310" s="110"/>
      <c r="P310" s="110"/>
      <c r="Q310" s="110"/>
      <c r="R310" s="110"/>
      <c r="S310" s="110"/>
      <c r="T310" s="111"/>
      <c r="AT310" s="108" t="s">
        <v>149</v>
      </c>
      <c r="AU310" s="108" t="s">
        <v>84</v>
      </c>
      <c r="AV310" s="14" t="s">
        <v>82</v>
      </c>
      <c r="AW310" s="14" t="s">
        <v>31</v>
      </c>
      <c r="AX310" s="14" t="s">
        <v>75</v>
      </c>
      <c r="AY310" s="108" t="s">
        <v>143</v>
      </c>
    </row>
    <row r="311" spans="1:65" s="12" customFormat="1">
      <c r="A311" s="231"/>
      <c r="B311" s="232"/>
      <c r="C311" s="231"/>
      <c r="D311" s="233" t="s">
        <v>149</v>
      </c>
      <c r="E311" s="234" t="s">
        <v>1</v>
      </c>
      <c r="F311" s="235" t="s">
        <v>500</v>
      </c>
      <c r="G311" s="231"/>
      <c r="H311" s="236">
        <v>207.12200000000001</v>
      </c>
      <c r="I311" s="231"/>
      <c r="J311" s="231"/>
      <c r="K311" s="231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82</v>
      </c>
      <c r="AY311" s="96" t="s">
        <v>143</v>
      </c>
    </row>
    <row r="312" spans="1:65" s="2" customFormat="1" ht="16.5" customHeight="1">
      <c r="A312" s="148"/>
      <c r="B312" s="149"/>
      <c r="C312" s="225" t="s">
        <v>501</v>
      </c>
      <c r="D312" s="225" t="s">
        <v>144</v>
      </c>
      <c r="E312" s="226" t="s">
        <v>502</v>
      </c>
      <c r="F312" s="227" t="s">
        <v>503</v>
      </c>
      <c r="G312" s="228" t="s">
        <v>343</v>
      </c>
      <c r="H312" s="229">
        <v>75.825999999999993</v>
      </c>
      <c r="I312" s="88"/>
      <c r="J312" s="230">
        <f>ROUND(I312*H312,2)</f>
        <v>0</v>
      </c>
      <c r="K312" s="227" t="s">
        <v>250</v>
      </c>
      <c r="L312" s="25"/>
      <c r="M312" s="89" t="s">
        <v>1</v>
      </c>
      <c r="N312" s="90" t="s">
        <v>40</v>
      </c>
      <c r="O312" s="35"/>
      <c r="P312" s="91">
        <f>O312*H312</f>
        <v>0</v>
      </c>
      <c r="Q312" s="91">
        <v>0</v>
      </c>
      <c r="R312" s="91">
        <f>Q312*H312</f>
        <v>0</v>
      </c>
      <c r="S312" s="91">
        <v>0</v>
      </c>
      <c r="T312" s="92">
        <f>S312*H312</f>
        <v>0</v>
      </c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R312" s="93" t="s">
        <v>101</v>
      </c>
      <c r="AT312" s="93" t="s">
        <v>144</v>
      </c>
      <c r="AU312" s="93" t="s">
        <v>84</v>
      </c>
      <c r="AY312" s="18" t="s">
        <v>143</v>
      </c>
      <c r="BE312" s="94">
        <f>IF(N312="základní",J312,0)</f>
        <v>0</v>
      </c>
      <c r="BF312" s="94">
        <f>IF(N312="snížená",J312,0)</f>
        <v>0</v>
      </c>
      <c r="BG312" s="94">
        <f>IF(N312="zákl. přenesená",J312,0)</f>
        <v>0</v>
      </c>
      <c r="BH312" s="94">
        <f>IF(N312="sníž. přenesená",J312,0)</f>
        <v>0</v>
      </c>
      <c r="BI312" s="94">
        <f>IF(N312="nulová",J312,0)</f>
        <v>0</v>
      </c>
      <c r="BJ312" s="18" t="s">
        <v>82</v>
      </c>
      <c r="BK312" s="94">
        <f>ROUND(I312*H312,2)</f>
        <v>0</v>
      </c>
      <c r="BL312" s="18" t="s">
        <v>101</v>
      </c>
      <c r="BM312" s="93" t="s">
        <v>504</v>
      </c>
    </row>
    <row r="313" spans="1:65" s="12" customFormat="1">
      <c r="A313" s="231"/>
      <c r="B313" s="232"/>
      <c r="C313" s="231"/>
      <c r="D313" s="233" t="s">
        <v>149</v>
      </c>
      <c r="E313" s="234" t="s">
        <v>1</v>
      </c>
      <c r="F313" s="235" t="s">
        <v>505</v>
      </c>
      <c r="G313" s="231"/>
      <c r="H313" s="236">
        <v>1.673</v>
      </c>
      <c r="I313" s="231"/>
      <c r="J313" s="231"/>
      <c r="K313" s="231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75</v>
      </c>
      <c r="AY313" s="96" t="s">
        <v>143</v>
      </c>
    </row>
    <row r="314" spans="1:65" s="12" customFormat="1">
      <c r="A314" s="231"/>
      <c r="B314" s="232"/>
      <c r="C314" s="231"/>
      <c r="D314" s="233" t="s">
        <v>149</v>
      </c>
      <c r="E314" s="234" t="s">
        <v>1</v>
      </c>
      <c r="F314" s="235" t="s">
        <v>506</v>
      </c>
      <c r="G314" s="231"/>
      <c r="H314" s="236">
        <v>0.61</v>
      </c>
      <c r="I314" s="231"/>
      <c r="J314" s="231"/>
      <c r="K314" s="231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75</v>
      </c>
      <c r="AY314" s="96" t="s">
        <v>143</v>
      </c>
    </row>
    <row r="315" spans="1:65" s="12" customFormat="1">
      <c r="A315" s="231"/>
      <c r="B315" s="232"/>
      <c r="C315" s="231"/>
      <c r="D315" s="233" t="s">
        <v>149</v>
      </c>
      <c r="E315" s="234" t="s">
        <v>1</v>
      </c>
      <c r="F315" s="235" t="s">
        <v>507</v>
      </c>
      <c r="G315" s="231"/>
      <c r="H315" s="236">
        <v>4.141</v>
      </c>
      <c r="I315" s="231"/>
      <c r="J315" s="231"/>
      <c r="K315" s="231"/>
      <c r="L315" s="95"/>
      <c r="M315" s="97"/>
      <c r="N315" s="98"/>
      <c r="O315" s="98"/>
      <c r="P315" s="98"/>
      <c r="Q315" s="98"/>
      <c r="R315" s="98"/>
      <c r="S315" s="98"/>
      <c r="T315" s="99"/>
      <c r="AT315" s="96" t="s">
        <v>149</v>
      </c>
      <c r="AU315" s="96" t="s">
        <v>84</v>
      </c>
      <c r="AV315" s="12" t="s">
        <v>84</v>
      </c>
      <c r="AW315" s="12" t="s">
        <v>31</v>
      </c>
      <c r="AX315" s="12" t="s">
        <v>75</v>
      </c>
      <c r="AY315" s="96" t="s">
        <v>143</v>
      </c>
    </row>
    <row r="316" spans="1:65" s="12" customFormat="1">
      <c r="A316" s="231"/>
      <c r="B316" s="232"/>
      <c r="C316" s="231"/>
      <c r="D316" s="233" t="s">
        <v>149</v>
      </c>
      <c r="E316" s="234" t="s">
        <v>1</v>
      </c>
      <c r="F316" s="235" t="s">
        <v>508</v>
      </c>
      <c r="G316" s="231"/>
      <c r="H316" s="236">
        <v>69.402000000000001</v>
      </c>
      <c r="I316" s="231"/>
      <c r="J316" s="231"/>
      <c r="K316" s="231"/>
      <c r="L316" s="95"/>
      <c r="M316" s="97"/>
      <c r="N316" s="98"/>
      <c r="O316" s="98"/>
      <c r="P316" s="98"/>
      <c r="Q316" s="98"/>
      <c r="R316" s="98"/>
      <c r="S316" s="98"/>
      <c r="T316" s="99"/>
      <c r="AT316" s="96" t="s">
        <v>149</v>
      </c>
      <c r="AU316" s="96" t="s">
        <v>84</v>
      </c>
      <c r="AV316" s="12" t="s">
        <v>84</v>
      </c>
      <c r="AW316" s="12" t="s">
        <v>31</v>
      </c>
      <c r="AX316" s="12" t="s">
        <v>75</v>
      </c>
      <c r="AY316" s="96" t="s">
        <v>143</v>
      </c>
    </row>
    <row r="317" spans="1:65" s="15" customFormat="1">
      <c r="A317" s="248"/>
      <c r="B317" s="249"/>
      <c r="C317" s="248"/>
      <c r="D317" s="233" t="s">
        <v>149</v>
      </c>
      <c r="E317" s="250" t="s">
        <v>206</v>
      </c>
      <c r="F317" s="251" t="s">
        <v>255</v>
      </c>
      <c r="G317" s="248"/>
      <c r="H317" s="252">
        <v>75.825999999999993</v>
      </c>
      <c r="I317" s="248"/>
      <c r="J317" s="248"/>
      <c r="K317" s="248"/>
      <c r="L317" s="112"/>
      <c r="M317" s="114"/>
      <c r="N317" s="115"/>
      <c r="O317" s="115"/>
      <c r="P317" s="115"/>
      <c r="Q317" s="115"/>
      <c r="R317" s="115"/>
      <c r="S317" s="115"/>
      <c r="T317" s="116"/>
      <c r="AT317" s="113" t="s">
        <v>149</v>
      </c>
      <c r="AU317" s="113" t="s">
        <v>84</v>
      </c>
      <c r="AV317" s="15" t="s">
        <v>101</v>
      </c>
      <c r="AW317" s="15" t="s">
        <v>31</v>
      </c>
      <c r="AX317" s="15" t="s">
        <v>82</v>
      </c>
      <c r="AY317" s="113" t="s">
        <v>143</v>
      </c>
    </row>
    <row r="318" spans="1:65" s="2" customFormat="1" ht="21.75" customHeight="1">
      <c r="A318" s="148"/>
      <c r="B318" s="149"/>
      <c r="C318" s="225" t="s">
        <v>509</v>
      </c>
      <c r="D318" s="225" t="s">
        <v>144</v>
      </c>
      <c r="E318" s="226" t="s">
        <v>510</v>
      </c>
      <c r="F318" s="227" t="s">
        <v>511</v>
      </c>
      <c r="G318" s="228" t="s">
        <v>343</v>
      </c>
      <c r="H318" s="229">
        <v>151.65199999999999</v>
      </c>
      <c r="I318" s="88"/>
      <c r="J318" s="230">
        <f>ROUND(I318*H318,2)</f>
        <v>0</v>
      </c>
      <c r="K318" s="227" t="s">
        <v>250</v>
      </c>
      <c r="L318" s="25"/>
      <c r="M318" s="89" t="s">
        <v>1</v>
      </c>
      <c r="N318" s="90" t="s">
        <v>40</v>
      </c>
      <c r="O318" s="35"/>
      <c r="P318" s="91">
        <f>O318*H318</f>
        <v>0</v>
      </c>
      <c r="Q318" s="91">
        <v>0</v>
      </c>
      <c r="R318" s="91">
        <f>Q318*H318</f>
        <v>0</v>
      </c>
      <c r="S318" s="91">
        <v>0</v>
      </c>
      <c r="T318" s="92">
        <f>S318*H318</f>
        <v>0</v>
      </c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R318" s="93" t="s">
        <v>101</v>
      </c>
      <c r="AT318" s="93" t="s">
        <v>144</v>
      </c>
      <c r="AU318" s="93" t="s">
        <v>84</v>
      </c>
      <c r="AY318" s="18" t="s">
        <v>143</v>
      </c>
      <c r="BE318" s="94">
        <f>IF(N318="základní",J318,0)</f>
        <v>0</v>
      </c>
      <c r="BF318" s="94">
        <f>IF(N318="snížená",J318,0)</f>
        <v>0</v>
      </c>
      <c r="BG318" s="94">
        <f>IF(N318="zákl. přenesená",J318,0)</f>
        <v>0</v>
      </c>
      <c r="BH318" s="94">
        <f>IF(N318="sníž. přenesená",J318,0)</f>
        <v>0</v>
      </c>
      <c r="BI318" s="94">
        <f>IF(N318="nulová",J318,0)</f>
        <v>0</v>
      </c>
      <c r="BJ318" s="18" t="s">
        <v>82</v>
      </c>
      <c r="BK318" s="94">
        <f>ROUND(I318*H318,2)</f>
        <v>0</v>
      </c>
      <c r="BL318" s="18" t="s">
        <v>101</v>
      </c>
      <c r="BM318" s="93" t="s">
        <v>512</v>
      </c>
    </row>
    <row r="319" spans="1:65" s="14" customFormat="1">
      <c r="A319" s="244"/>
      <c r="B319" s="245"/>
      <c r="C319" s="244"/>
      <c r="D319" s="233" t="s">
        <v>149</v>
      </c>
      <c r="E319" s="246" t="s">
        <v>1</v>
      </c>
      <c r="F319" s="247" t="s">
        <v>513</v>
      </c>
      <c r="G319" s="244"/>
      <c r="H319" s="246" t="s">
        <v>1</v>
      </c>
      <c r="I319" s="244"/>
      <c r="J319" s="244"/>
      <c r="K319" s="244"/>
      <c r="L319" s="107"/>
      <c r="M319" s="109"/>
      <c r="N319" s="110"/>
      <c r="O319" s="110"/>
      <c r="P319" s="110"/>
      <c r="Q319" s="110"/>
      <c r="R319" s="110"/>
      <c r="S319" s="110"/>
      <c r="T319" s="111"/>
      <c r="AT319" s="108" t="s">
        <v>149</v>
      </c>
      <c r="AU319" s="108" t="s">
        <v>84</v>
      </c>
      <c r="AV319" s="14" t="s">
        <v>82</v>
      </c>
      <c r="AW319" s="14" t="s">
        <v>31</v>
      </c>
      <c r="AX319" s="14" t="s">
        <v>75</v>
      </c>
      <c r="AY319" s="108" t="s">
        <v>143</v>
      </c>
    </row>
    <row r="320" spans="1:65" s="12" customFormat="1">
      <c r="A320" s="231"/>
      <c r="B320" s="232"/>
      <c r="C320" s="231"/>
      <c r="D320" s="233" t="s">
        <v>149</v>
      </c>
      <c r="E320" s="234" t="s">
        <v>1</v>
      </c>
      <c r="F320" s="235" t="s">
        <v>514</v>
      </c>
      <c r="G320" s="231"/>
      <c r="H320" s="236">
        <v>151.65199999999999</v>
      </c>
      <c r="I320" s="231"/>
      <c r="J320" s="231"/>
      <c r="K320" s="231"/>
      <c r="L320" s="95"/>
      <c r="M320" s="97"/>
      <c r="N320" s="98"/>
      <c r="O320" s="98"/>
      <c r="P320" s="98"/>
      <c r="Q320" s="98"/>
      <c r="R320" s="98"/>
      <c r="S320" s="98"/>
      <c r="T320" s="99"/>
      <c r="AT320" s="96" t="s">
        <v>149</v>
      </c>
      <c r="AU320" s="96" t="s">
        <v>84</v>
      </c>
      <c r="AV320" s="12" t="s">
        <v>84</v>
      </c>
      <c r="AW320" s="12" t="s">
        <v>31</v>
      </c>
      <c r="AX320" s="12" t="s">
        <v>82</v>
      </c>
      <c r="AY320" s="96" t="s">
        <v>143</v>
      </c>
    </row>
    <row r="321" spans="1:65" s="2" customFormat="1" ht="21.75" customHeight="1">
      <c r="A321" s="148"/>
      <c r="B321" s="149"/>
      <c r="C321" s="225" t="s">
        <v>515</v>
      </c>
      <c r="D321" s="225" t="s">
        <v>144</v>
      </c>
      <c r="E321" s="226" t="s">
        <v>516</v>
      </c>
      <c r="F321" s="227" t="s">
        <v>517</v>
      </c>
      <c r="G321" s="228" t="s">
        <v>343</v>
      </c>
      <c r="H321" s="229">
        <v>103.56100000000001</v>
      </c>
      <c r="I321" s="88"/>
      <c r="J321" s="230">
        <f>ROUND(I321*H321,2)</f>
        <v>0</v>
      </c>
      <c r="K321" s="227" t="s">
        <v>250</v>
      </c>
      <c r="L321" s="25"/>
      <c r="M321" s="89" t="s">
        <v>1</v>
      </c>
      <c r="N321" s="90" t="s">
        <v>40</v>
      </c>
      <c r="O321" s="35"/>
      <c r="P321" s="91">
        <f>O321*H321</f>
        <v>0</v>
      </c>
      <c r="Q321" s="91">
        <v>0</v>
      </c>
      <c r="R321" s="91">
        <f>Q321*H321</f>
        <v>0</v>
      </c>
      <c r="S321" s="91">
        <v>0</v>
      </c>
      <c r="T321" s="92">
        <f>S321*H321</f>
        <v>0</v>
      </c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R321" s="93" t="s">
        <v>101</v>
      </c>
      <c r="AT321" s="93" t="s">
        <v>144</v>
      </c>
      <c r="AU321" s="93" t="s">
        <v>84</v>
      </c>
      <c r="AY321" s="18" t="s">
        <v>143</v>
      </c>
      <c r="BE321" s="94">
        <f>IF(N321="základní",J321,0)</f>
        <v>0</v>
      </c>
      <c r="BF321" s="94">
        <f>IF(N321="snížená",J321,0)</f>
        <v>0</v>
      </c>
      <c r="BG321" s="94">
        <f>IF(N321="zákl. přenesená",J321,0)</f>
        <v>0</v>
      </c>
      <c r="BH321" s="94">
        <f>IF(N321="sníž. přenesená",J321,0)</f>
        <v>0</v>
      </c>
      <c r="BI321" s="94">
        <f>IF(N321="nulová",J321,0)</f>
        <v>0</v>
      </c>
      <c r="BJ321" s="18" t="s">
        <v>82</v>
      </c>
      <c r="BK321" s="94">
        <f>ROUND(I321*H321,2)</f>
        <v>0</v>
      </c>
      <c r="BL321" s="18" t="s">
        <v>101</v>
      </c>
      <c r="BM321" s="93" t="s">
        <v>518</v>
      </c>
    </row>
    <row r="322" spans="1:65" s="12" customFormat="1">
      <c r="A322" s="231"/>
      <c r="B322" s="232"/>
      <c r="C322" s="231"/>
      <c r="D322" s="233" t="s">
        <v>149</v>
      </c>
      <c r="E322" s="234" t="s">
        <v>1</v>
      </c>
      <c r="F322" s="235" t="s">
        <v>201</v>
      </c>
      <c r="G322" s="231"/>
      <c r="H322" s="236">
        <v>103.56100000000001</v>
      </c>
      <c r="I322" s="231"/>
      <c r="J322" s="231"/>
      <c r="K322" s="231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82</v>
      </c>
      <c r="AY322" s="96" t="s">
        <v>143</v>
      </c>
    </row>
    <row r="323" spans="1:65" s="2" customFormat="1" ht="21.75" customHeight="1">
      <c r="A323" s="148"/>
      <c r="B323" s="149"/>
      <c r="C323" s="225" t="s">
        <v>519</v>
      </c>
      <c r="D323" s="225" t="s">
        <v>144</v>
      </c>
      <c r="E323" s="226" t="s">
        <v>520</v>
      </c>
      <c r="F323" s="227" t="s">
        <v>521</v>
      </c>
      <c r="G323" s="228" t="s">
        <v>343</v>
      </c>
      <c r="H323" s="229">
        <v>75.825999999999993</v>
      </c>
      <c r="I323" s="88"/>
      <c r="J323" s="230">
        <f>ROUND(I323*H323,2)</f>
        <v>0</v>
      </c>
      <c r="K323" s="227" t="s">
        <v>250</v>
      </c>
      <c r="L323" s="25"/>
      <c r="M323" s="89" t="s">
        <v>1</v>
      </c>
      <c r="N323" s="90" t="s">
        <v>40</v>
      </c>
      <c r="O323" s="35"/>
      <c r="P323" s="91">
        <f>O323*H323</f>
        <v>0</v>
      </c>
      <c r="Q323" s="91">
        <v>0</v>
      </c>
      <c r="R323" s="91">
        <f>Q323*H323</f>
        <v>0</v>
      </c>
      <c r="S323" s="91">
        <v>0</v>
      </c>
      <c r="T323" s="92">
        <f>S323*H323</f>
        <v>0</v>
      </c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R323" s="93" t="s">
        <v>101</v>
      </c>
      <c r="AT323" s="93" t="s">
        <v>144</v>
      </c>
      <c r="AU323" s="93" t="s">
        <v>84</v>
      </c>
      <c r="AY323" s="18" t="s">
        <v>143</v>
      </c>
      <c r="BE323" s="94">
        <f>IF(N323="základní",J323,0)</f>
        <v>0</v>
      </c>
      <c r="BF323" s="94">
        <f>IF(N323="snížená",J323,0)</f>
        <v>0</v>
      </c>
      <c r="BG323" s="94">
        <f>IF(N323="zákl. přenesená",J323,0)</f>
        <v>0</v>
      </c>
      <c r="BH323" s="94">
        <f>IF(N323="sníž. přenesená",J323,0)</f>
        <v>0</v>
      </c>
      <c r="BI323" s="94">
        <f>IF(N323="nulová",J323,0)</f>
        <v>0</v>
      </c>
      <c r="BJ323" s="18" t="s">
        <v>82</v>
      </c>
      <c r="BK323" s="94">
        <f>ROUND(I323*H323,2)</f>
        <v>0</v>
      </c>
      <c r="BL323" s="18" t="s">
        <v>101</v>
      </c>
      <c r="BM323" s="93" t="s">
        <v>522</v>
      </c>
    </row>
    <row r="324" spans="1:65" s="12" customFormat="1">
      <c r="A324" s="231"/>
      <c r="B324" s="232"/>
      <c r="C324" s="231"/>
      <c r="D324" s="233" t="s">
        <v>149</v>
      </c>
      <c r="E324" s="234" t="s">
        <v>1</v>
      </c>
      <c r="F324" s="235" t="s">
        <v>206</v>
      </c>
      <c r="G324" s="231"/>
      <c r="H324" s="236">
        <v>75.825999999999993</v>
      </c>
      <c r="I324" s="231"/>
      <c r="J324" s="231"/>
      <c r="K324" s="231"/>
      <c r="L324" s="95"/>
      <c r="M324" s="97"/>
      <c r="N324" s="98"/>
      <c r="O324" s="98"/>
      <c r="P324" s="98"/>
      <c r="Q324" s="98"/>
      <c r="R324" s="98"/>
      <c r="S324" s="98"/>
      <c r="T324" s="99"/>
      <c r="AT324" s="96" t="s">
        <v>149</v>
      </c>
      <c r="AU324" s="96" t="s">
        <v>84</v>
      </c>
      <c r="AV324" s="12" t="s">
        <v>84</v>
      </c>
      <c r="AW324" s="12" t="s">
        <v>31</v>
      </c>
      <c r="AX324" s="12" t="s">
        <v>82</v>
      </c>
      <c r="AY324" s="96" t="s">
        <v>143</v>
      </c>
    </row>
    <row r="325" spans="1:65" s="2" customFormat="1" ht="21.75" customHeight="1">
      <c r="A325" s="148"/>
      <c r="B325" s="149"/>
      <c r="C325" s="225" t="s">
        <v>523</v>
      </c>
      <c r="D325" s="225" t="s">
        <v>144</v>
      </c>
      <c r="E325" s="226" t="s">
        <v>524</v>
      </c>
      <c r="F325" s="227" t="s">
        <v>525</v>
      </c>
      <c r="G325" s="228" t="s">
        <v>343</v>
      </c>
      <c r="H325" s="229">
        <v>64.882000000000005</v>
      </c>
      <c r="I325" s="88"/>
      <c r="J325" s="230">
        <f>ROUND(I325*H325,2)</f>
        <v>0</v>
      </c>
      <c r="K325" s="227" t="s">
        <v>250</v>
      </c>
      <c r="L325" s="25"/>
      <c r="M325" s="89" t="s">
        <v>1</v>
      </c>
      <c r="N325" s="90" t="s">
        <v>40</v>
      </c>
      <c r="O325" s="35"/>
      <c r="P325" s="91">
        <f>O325*H325</f>
        <v>0</v>
      </c>
      <c r="Q325" s="91">
        <v>0</v>
      </c>
      <c r="R325" s="91">
        <f>Q325*H325</f>
        <v>0</v>
      </c>
      <c r="S325" s="91">
        <v>0</v>
      </c>
      <c r="T325" s="92">
        <f>S325*H325</f>
        <v>0</v>
      </c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R325" s="93" t="s">
        <v>101</v>
      </c>
      <c r="AT325" s="93" t="s">
        <v>144</v>
      </c>
      <c r="AU325" s="93" t="s">
        <v>84</v>
      </c>
      <c r="AY325" s="18" t="s">
        <v>143</v>
      </c>
      <c r="BE325" s="94">
        <f>IF(N325="základní",J325,0)</f>
        <v>0</v>
      </c>
      <c r="BF325" s="94">
        <f>IF(N325="snížená",J325,0)</f>
        <v>0</v>
      </c>
      <c r="BG325" s="94">
        <f>IF(N325="zákl. přenesená",J325,0)</f>
        <v>0</v>
      </c>
      <c r="BH325" s="94">
        <f>IF(N325="sníž. přenesená",J325,0)</f>
        <v>0</v>
      </c>
      <c r="BI325" s="94">
        <f>IF(N325="nulová",J325,0)</f>
        <v>0</v>
      </c>
      <c r="BJ325" s="18" t="s">
        <v>82</v>
      </c>
      <c r="BK325" s="94">
        <f>ROUND(I325*H325,2)</f>
        <v>0</v>
      </c>
      <c r="BL325" s="18" t="s">
        <v>101</v>
      </c>
      <c r="BM325" s="93" t="s">
        <v>526</v>
      </c>
    </row>
    <row r="326" spans="1:65" s="12" customFormat="1">
      <c r="A326" s="231"/>
      <c r="B326" s="232"/>
      <c r="C326" s="231"/>
      <c r="D326" s="233" t="s">
        <v>149</v>
      </c>
      <c r="E326" s="234" t="s">
        <v>1</v>
      </c>
      <c r="F326" s="235" t="s">
        <v>205</v>
      </c>
      <c r="G326" s="231"/>
      <c r="H326" s="236">
        <v>64.882000000000005</v>
      </c>
      <c r="I326" s="231"/>
      <c r="J326" s="231"/>
      <c r="K326" s="231"/>
      <c r="L326" s="95"/>
      <c r="M326" s="97"/>
      <c r="N326" s="98"/>
      <c r="O326" s="98"/>
      <c r="P326" s="98"/>
      <c r="Q326" s="98"/>
      <c r="R326" s="98"/>
      <c r="S326" s="98"/>
      <c r="T326" s="99"/>
      <c r="AT326" s="96" t="s">
        <v>149</v>
      </c>
      <c r="AU326" s="96" t="s">
        <v>84</v>
      </c>
      <c r="AV326" s="12" t="s">
        <v>84</v>
      </c>
      <c r="AW326" s="12" t="s">
        <v>31</v>
      </c>
      <c r="AX326" s="12" t="s">
        <v>75</v>
      </c>
      <c r="AY326" s="96" t="s">
        <v>143</v>
      </c>
    </row>
    <row r="327" spans="1:65" s="15" customFormat="1">
      <c r="A327" s="248"/>
      <c r="B327" s="249"/>
      <c r="C327" s="248"/>
      <c r="D327" s="233" t="s">
        <v>149</v>
      </c>
      <c r="E327" s="250" t="s">
        <v>167</v>
      </c>
      <c r="F327" s="251" t="s">
        <v>255</v>
      </c>
      <c r="G327" s="248"/>
      <c r="H327" s="252">
        <v>64.882000000000005</v>
      </c>
      <c r="I327" s="248"/>
      <c r="J327" s="248"/>
      <c r="K327" s="248"/>
      <c r="L327" s="112"/>
      <c r="M327" s="114"/>
      <c r="N327" s="115"/>
      <c r="O327" s="115"/>
      <c r="P327" s="115"/>
      <c r="Q327" s="115"/>
      <c r="R327" s="115"/>
      <c r="S327" s="115"/>
      <c r="T327" s="116"/>
      <c r="AT327" s="113" t="s">
        <v>149</v>
      </c>
      <c r="AU327" s="113" t="s">
        <v>84</v>
      </c>
      <c r="AV327" s="15" t="s">
        <v>101</v>
      </c>
      <c r="AW327" s="15" t="s">
        <v>31</v>
      </c>
      <c r="AX327" s="15" t="s">
        <v>82</v>
      </c>
      <c r="AY327" s="113" t="s">
        <v>143</v>
      </c>
    </row>
    <row r="328" spans="1:65" s="2" customFormat="1" ht="21.75" customHeight="1">
      <c r="A328" s="148"/>
      <c r="B328" s="149"/>
      <c r="C328" s="225" t="s">
        <v>527</v>
      </c>
      <c r="D328" s="225" t="s">
        <v>144</v>
      </c>
      <c r="E328" s="226" t="s">
        <v>528</v>
      </c>
      <c r="F328" s="227" t="s">
        <v>529</v>
      </c>
      <c r="G328" s="228" t="s">
        <v>343</v>
      </c>
      <c r="H328" s="229">
        <v>103.56100000000001</v>
      </c>
      <c r="I328" s="88"/>
      <c r="J328" s="230">
        <f>ROUND(I328*H328,2)</f>
        <v>0</v>
      </c>
      <c r="K328" s="227" t="s">
        <v>1</v>
      </c>
      <c r="L328" s="25"/>
      <c r="M328" s="89" t="s">
        <v>1</v>
      </c>
      <c r="N328" s="90" t="s">
        <v>40</v>
      </c>
      <c r="O328" s="35"/>
      <c r="P328" s="91">
        <f>O328*H328</f>
        <v>0</v>
      </c>
      <c r="Q328" s="91">
        <v>0</v>
      </c>
      <c r="R328" s="91">
        <f>Q328*H328</f>
        <v>0</v>
      </c>
      <c r="S328" s="91">
        <v>0</v>
      </c>
      <c r="T328" s="92">
        <f>S328*H328</f>
        <v>0</v>
      </c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R328" s="93" t="s">
        <v>101</v>
      </c>
      <c r="AT328" s="93" t="s">
        <v>144</v>
      </c>
      <c r="AU328" s="93" t="s">
        <v>84</v>
      </c>
      <c r="AY328" s="18" t="s">
        <v>143</v>
      </c>
      <c r="BE328" s="94">
        <f>IF(N328="základní",J328,0)</f>
        <v>0</v>
      </c>
      <c r="BF328" s="94">
        <f>IF(N328="snížená",J328,0)</f>
        <v>0</v>
      </c>
      <c r="BG328" s="94">
        <f>IF(N328="zákl. přenesená",J328,0)</f>
        <v>0</v>
      </c>
      <c r="BH328" s="94">
        <f>IF(N328="sníž. přenesená",J328,0)</f>
        <v>0</v>
      </c>
      <c r="BI328" s="94">
        <f>IF(N328="nulová",J328,0)</f>
        <v>0</v>
      </c>
      <c r="BJ328" s="18" t="s">
        <v>82</v>
      </c>
      <c r="BK328" s="94">
        <f>ROUND(I328*H328,2)</f>
        <v>0</v>
      </c>
      <c r="BL328" s="18" t="s">
        <v>101</v>
      </c>
      <c r="BM328" s="93" t="s">
        <v>530</v>
      </c>
    </row>
    <row r="329" spans="1:65" s="14" customFormat="1" ht="22.5">
      <c r="A329" s="244"/>
      <c r="B329" s="245"/>
      <c r="C329" s="244"/>
      <c r="D329" s="233" t="s">
        <v>149</v>
      </c>
      <c r="E329" s="246" t="s">
        <v>1</v>
      </c>
      <c r="F329" s="247" t="s">
        <v>531</v>
      </c>
      <c r="G329" s="244"/>
      <c r="H329" s="246" t="s">
        <v>1</v>
      </c>
      <c r="I329" s="244"/>
      <c r="J329" s="244"/>
      <c r="K329" s="244"/>
      <c r="L329" s="107"/>
      <c r="M329" s="109"/>
      <c r="N329" s="110"/>
      <c r="O329" s="110"/>
      <c r="P329" s="110"/>
      <c r="Q329" s="110"/>
      <c r="R329" s="110"/>
      <c r="S329" s="110"/>
      <c r="T329" s="111"/>
      <c r="AT329" s="108" t="s">
        <v>149</v>
      </c>
      <c r="AU329" s="108" t="s">
        <v>84</v>
      </c>
      <c r="AV329" s="14" t="s">
        <v>82</v>
      </c>
      <c r="AW329" s="14" t="s">
        <v>31</v>
      </c>
      <c r="AX329" s="14" t="s">
        <v>75</v>
      </c>
      <c r="AY329" s="108" t="s">
        <v>143</v>
      </c>
    </row>
    <row r="330" spans="1:65" s="12" customFormat="1">
      <c r="A330" s="231"/>
      <c r="B330" s="232"/>
      <c r="C330" s="231"/>
      <c r="D330" s="233" t="s">
        <v>149</v>
      </c>
      <c r="E330" s="234" t="s">
        <v>1</v>
      </c>
      <c r="F330" s="235" t="s">
        <v>201</v>
      </c>
      <c r="G330" s="231"/>
      <c r="H330" s="236">
        <v>103.56100000000001</v>
      </c>
      <c r="I330" s="231"/>
      <c r="J330" s="231"/>
      <c r="K330" s="231"/>
      <c r="L330" s="95"/>
      <c r="M330" s="97"/>
      <c r="N330" s="98"/>
      <c r="O330" s="98"/>
      <c r="P330" s="98"/>
      <c r="Q330" s="98"/>
      <c r="R330" s="98"/>
      <c r="S330" s="98"/>
      <c r="T330" s="99"/>
      <c r="AT330" s="96" t="s">
        <v>149</v>
      </c>
      <c r="AU330" s="96" t="s">
        <v>84</v>
      </c>
      <c r="AV330" s="12" t="s">
        <v>84</v>
      </c>
      <c r="AW330" s="12" t="s">
        <v>31</v>
      </c>
      <c r="AX330" s="12" t="s">
        <v>82</v>
      </c>
      <c r="AY330" s="96" t="s">
        <v>143</v>
      </c>
    </row>
    <row r="331" spans="1:65" s="2" customFormat="1" ht="21.75" customHeight="1">
      <c r="A331" s="148"/>
      <c r="B331" s="149"/>
      <c r="C331" s="225" t="s">
        <v>532</v>
      </c>
      <c r="D331" s="225" t="s">
        <v>144</v>
      </c>
      <c r="E331" s="226" t="s">
        <v>533</v>
      </c>
      <c r="F331" s="227" t="s">
        <v>534</v>
      </c>
      <c r="G331" s="228" t="s">
        <v>343</v>
      </c>
      <c r="H331" s="229">
        <v>339.02600000000001</v>
      </c>
      <c r="I331" s="88"/>
      <c r="J331" s="230">
        <f>ROUND(I331*H331,2)</f>
        <v>0</v>
      </c>
      <c r="K331" s="227" t="s">
        <v>250</v>
      </c>
      <c r="L331" s="25"/>
      <c r="M331" s="89" t="s">
        <v>1</v>
      </c>
      <c r="N331" s="90" t="s">
        <v>40</v>
      </c>
      <c r="O331" s="35"/>
      <c r="P331" s="91">
        <f>O331*H331</f>
        <v>0</v>
      </c>
      <c r="Q331" s="91">
        <v>0</v>
      </c>
      <c r="R331" s="91">
        <f>Q331*H331</f>
        <v>0</v>
      </c>
      <c r="S331" s="91">
        <v>0</v>
      </c>
      <c r="T331" s="92">
        <f>S331*H331</f>
        <v>0</v>
      </c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R331" s="93" t="s">
        <v>101</v>
      </c>
      <c r="AT331" s="93" t="s">
        <v>144</v>
      </c>
      <c r="AU331" s="93" t="s">
        <v>84</v>
      </c>
      <c r="AY331" s="18" t="s">
        <v>143</v>
      </c>
      <c r="BE331" s="94">
        <f>IF(N331="základní",J331,0)</f>
        <v>0</v>
      </c>
      <c r="BF331" s="94">
        <f>IF(N331="snížená",J331,0)</f>
        <v>0</v>
      </c>
      <c r="BG331" s="94">
        <f>IF(N331="zákl. přenesená",J331,0)</f>
        <v>0</v>
      </c>
      <c r="BH331" s="94">
        <f>IF(N331="sníž. přenesená",J331,0)</f>
        <v>0</v>
      </c>
      <c r="BI331" s="94">
        <f>IF(N331="nulová",J331,0)</f>
        <v>0</v>
      </c>
      <c r="BJ331" s="18" t="s">
        <v>82</v>
      </c>
      <c r="BK331" s="94">
        <f>ROUND(I331*H331,2)</f>
        <v>0</v>
      </c>
      <c r="BL331" s="18" t="s">
        <v>101</v>
      </c>
      <c r="BM331" s="93" t="s">
        <v>535</v>
      </c>
    </row>
    <row r="332" spans="1:65" s="11" customFormat="1" ht="25.9" customHeight="1">
      <c r="A332" s="220"/>
      <c r="B332" s="221"/>
      <c r="C332" s="220"/>
      <c r="D332" s="222" t="s">
        <v>74</v>
      </c>
      <c r="E332" s="223" t="s">
        <v>363</v>
      </c>
      <c r="F332" s="223" t="s">
        <v>536</v>
      </c>
      <c r="G332" s="220"/>
      <c r="H332" s="220"/>
      <c r="I332" s="220"/>
      <c r="J332" s="224">
        <f>BK332</f>
        <v>0</v>
      </c>
      <c r="K332" s="220"/>
      <c r="L332" s="80"/>
      <c r="M332" s="82"/>
      <c r="N332" s="83"/>
      <c r="O332" s="83"/>
      <c r="P332" s="84">
        <f>P333</f>
        <v>0</v>
      </c>
      <c r="Q332" s="83"/>
      <c r="R332" s="84">
        <f>R333</f>
        <v>1.1605128</v>
      </c>
      <c r="S332" s="83"/>
      <c r="T332" s="85">
        <f>T333</f>
        <v>0</v>
      </c>
      <c r="AR332" s="81" t="s">
        <v>85</v>
      </c>
      <c r="AT332" s="86" t="s">
        <v>74</v>
      </c>
      <c r="AU332" s="86" t="s">
        <v>75</v>
      </c>
      <c r="AY332" s="81" t="s">
        <v>143</v>
      </c>
      <c r="BK332" s="87">
        <f>BK333</f>
        <v>0</v>
      </c>
    </row>
    <row r="333" spans="1:65" s="11" customFormat="1" ht="22.9" customHeight="1">
      <c r="A333" s="220"/>
      <c r="B333" s="221"/>
      <c r="C333" s="220"/>
      <c r="D333" s="222" t="s">
        <v>74</v>
      </c>
      <c r="E333" s="242" t="s">
        <v>537</v>
      </c>
      <c r="F333" s="242" t="s">
        <v>538</v>
      </c>
      <c r="G333" s="220"/>
      <c r="H333" s="220"/>
      <c r="I333" s="220"/>
      <c r="J333" s="243">
        <f>BK333</f>
        <v>0</v>
      </c>
      <c r="K333" s="220"/>
      <c r="L333" s="80"/>
      <c r="M333" s="82"/>
      <c r="N333" s="83"/>
      <c r="O333" s="83"/>
      <c r="P333" s="84">
        <f>SUM(P334:P338)</f>
        <v>0</v>
      </c>
      <c r="Q333" s="83"/>
      <c r="R333" s="84">
        <f>SUM(R334:R338)</f>
        <v>1.1605128</v>
      </c>
      <c r="S333" s="83"/>
      <c r="T333" s="85">
        <f>SUM(T334:T338)</f>
        <v>0</v>
      </c>
      <c r="AR333" s="81" t="s">
        <v>85</v>
      </c>
      <c r="AT333" s="86" t="s">
        <v>74</v>
      </c>
      <c r="AU333" s="86" t="s">
        <v>82</v>
      </c>
      <c r="AY333" s="81" t="s">
        <v>143</v>
      </c>
      <c r="BK333" s="87">
        <f>SUM(BK334:BK338)</f>
        <v>0</v>
      </c>
    </row>
    <row r="334" spans="1:65" s="2" customFormat="1" ht="16.5" customHeight="1">
      <c r="A334" s="148"/>
      <c r="B334" s="149"/>
      <c r="C334" s="225" t="s">
        <v>539</v>
      </c>
      <c r="D334" s="225" t="s">
        <v>144</v>
      </c>
      <c r="E334" s="226" t="s">
        <v>540</v>
      </c>
      <c r="F334" s="227" t="s">
        <v>541</v>
      </c>
      <c r="G334" s="228" t="s">
        <v>268</v>
      </c>
      <c r="H334" s="229">
        <v>14.64</v>
      </c>
      <c r="I334" s="88"/>
      <c r="J334" s="230">
        <f>ROUND(I334*H334,2)</f>
        <v>0</v>
      </c>
      <c r="K334" s="227" t="s">
        <v>542</v>
      </c>
      <c r="L334" s="25"/>
      <c r="M334" s="89" t="s">
        <v>1</v>
      </c>
      <c r="N334" s="90" t="s">
        <v>40</v>
      </c>
      <c r="O334" s="35"/>
      <c r="P334" s="91">
        <f>O334*H334</f>
        <v>0</v>
      </c>
      <c r="Q334" s="91">
        <v>6.9999999999999994E-5</v>
      </c>
      <c r="R334" s="91">
        <f>Q334*H334</f>
        <v>1.0248E-3</v>
      </c>
      <c r="S334" s="91">
        <v>0</v>
      </c>
      <c r="T334" s="92">
        <f>S334*H334</f>
        <v>0</v>
      </c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R334" s="93" t="s">
        <v>543</v>
      </c>
      <c r="AT334" s="93" t="s">
        <v>144</v>
      </c>
      <c r="AU334" s="93" t="s">
        <v>84</v>
      </c>
      <c r="AY334" s="18" t="s">
        <v>143</v>
      </c>
      <c r="BE334" s="94">
        <f>IF(N334="základní",J334,0)</f>
        <v>0</v>
      </c>
      <c r="BF334" s="94">
        <f>IF(N334="snížená",J334,0)</f>
        <v>0</v>
      </c>
      <c r="BG334" s="94">
        <f>IF(N334="zákl. přenesená",J334,0)</f>
        <v>0</v>
      </c>
      <c r="BH334" s="94">
        <f>IF(N334="sníž. přenesená",J334,0)</f>
        <v>0</v>
      </c>
      <c r="BI334" s="94">
        <f>IF(N334="nulová",J334,0)</f>
        <v>0</v>
      </c>
      <c r="BJ334" s="18" t="s">
        <v>82</v>
      </c>
      <c r="BK334" s="94">
        <f>ROUND(I334*H334,2)</f>
        <v>0</v>
      </c>
      <c r="BL334" s="18" t="s">
        <v>543</v>
      </c>
      <c r="BM334" s="93" t="s">
        <v>544</v>
      </c>
    </row>
    <row r="335" spans="1:65" s="12" customFormat="1">
      <c r="A335" s="231"/>
      <c r="B335" s="232"/>
      <c r="C335" s="231"/>
      <c r="D335" s="233" t="s">
        <v>149</v>
      </c>
      <c r="E335" s="234" t="s">
        <v>1</v>
      </c>
      <c r="F335" s="235" t="s">
        <v>190</v>
      </c>
      <c r="G335" s="231"/>
      <c r="H335" s="236">
        <v>14.64</v>
      </c>
      <c r="I335" s="231"/>
      <c r="J335" s="231"/>
      <c r="K335" s="231"/>
      <c r="L335" s="95"/>
      <c r="M335" s="97"/>
      <c r="N335" s="98"/>
      <c r="O335" s="98"/>
      <c r="P335" s="98"/>
      <c r="Q335" s="98"/>
      <c r="R335" s="98"/>
      <c r="S335" s="98"/>
      <c r="T335" s="99"/>
      <c r="AT335" s="96" t="s">
        <v>149</v>
      </c>
      <c r="AU335" s="96" t="s">
        <v>84</v>
      </c>
      <c r="AV335" s="12" t="s">
        <v>84</v>
      </c>
      <c r="AW335" s="12" t="s">
        <v>31</v>
      </c>
      <c r="AX335" s="12" t="s">
        <v>82</v>
      </c>
      <c r="AY335" s="96" t="s">
        <v>143</v>
      </c>
    </row>
    <row r="336" spans="1:65" s="2" customFormat="1" ht="21.75" customHeight="1">
      <c r="A336" s="148"/>
      <c r="B336" s="149"/>
      <c r="C336" s="225" t="s">
        <v>545</v>
      </c>
      <c r="D336" s="225" t="s">
        <v>144</v>
      </c>
      <c r="E336" s="226" t="s">
        <v>546</v>
      </c>
      <c r="F336" s="227" t="s">
        <v>547</v>
      </c>
      <c r="G336" s="228" t="s">
        <v>268</v>
      </c>
      <c r="H336" s="229">
        <v>14.64</v>
      </c>
      <c r="I336" s="88"/>
      <c r="J336" s="230">
        <f>ROUND(I336*H336,2)</f>
        <v>0</v>
      </c>
      <c r="K336" s="227" t="s">
        <v>1</v>
      </c>
      <c r="L336" s="25"/>
      <c r="M336" s="89" t="s">
        <v>1</v>
      </c>
      <c r="N336" s="90" t="s">
        <v>40</v>
      </c>
      <c r="O336" s="35"/>
      <c r="P336" s="91">
        <f>O336*H336</f>
        <v>0</v>
      </c>
      <c r="Q336" s="91">
        <v>7.9200000000000007E-2</v>
      </c>
      <c r="R336" s="91">
        <f>Q336*H336</f>
        <v>1.1594880000000001</v>
      </c>
      <c r="S336" s="91">
        <v>0</v>
      </c>
      <c r="T336" s="92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93" t="s">
        <v>543</v>
      </c>
      <c r="AT336" s="93" t="s">
        <v>144</v>
      </c>
      <c r="AU336" s="93" t="s">
        <v>84</v>
      </c>
      <c r="AY336" s="18" t="s">
        <v>143</v>
      </c>
      <c r="BE336" s="94">
        <f>IF(N336="základní",J336,0)</f>
        <v>0</v>
      </c>
      <c r="BF336" s="94">
        <f>IF(N336="snížená",J336,0)</f>
        <v>0</v>
      </c>
      <c r="BG336" s="94">
        <f>IF(N336="zákl. přenesená",J336,0)</f>
        <v>0</v>
      </c>
      <c r="BH336" s="94">
        <f>IF(N336="sníž. přenesená",J336,0)</f>
        <v>0</v>
      </c>
      <c r="BI336" s="94">
        <f>IF(N336="nulová",J336,0)</f>
        <v>0</v>
      </c>
      <c r="BJ336" s="18" t="s">
        <v>82</v>
      </c>
      <c r="BK336" s="94">
        <f>ROUND(I336*H336,2)</f>
        <v>0</v>
      </c>
      <c r="BL336" s="18" t="s">
        <v>543</v>
      </c>
      <c r="BM336" s="93" t="s">
        <v>548</v>
      </c>
    </row>
    <row r="337" spans="1:51" s="12" customFormat="1">
      <c r="A337" s="231"/>
      <c r="B337" s="232"/>
      <c r="C337" s="231"/>
      <c r="D337" s="233" t="s">
        <v>149</v>
      </c>
      <c r="E337" s="234" t="s">
        <v>1</v>
      </c>
      <c r="F337" s="235" t="s">
        <v>280</v>
      </c>
      <c r="G337" s="231"/>
      <c r="H337" s="236">
        <v>14.64</v>
      </c>
      <c r="I337" s="231"/>
      <c r="J337" s="231"/>
      <c r="K337" s="231"/>
      <c r="L337" s="95"/>
      <c r="M337" s="97"/>
      <c r="N337" s="98"/>
      <c r="O337" s="98"/>
      <c r="P337" s="98"/>
      <c r="Q337" s="98"/>
      <c r="R337" s="98"/>
      <c r="S337" s="98"/>
      <c r="T337" s="99"/>
      <c r="AT337" s="96" t="s">
        <v>149</v>
      </c>
      <c r="AU337" s="96" t="s">
        <v>84</v>
      </c>
      <c r="AV337" s="12" t="s">
        <v>84</v>
      </c>
      <c r="AW337" s="12" t="s">
        <v>31</v>
      </c>
      <c r="AX337" s="12" t="s">
        <v>75</v>
      </c>
      <c r="AY337" s="96" t="s">
        <v>143</v>
      </c>
    </row>
    <row r="338" spans="1:51" s="15" customFormat="1">
      <c r="A338" s="248"/>
      <c r="B338" s="249"/>
      <c r="C338" s="248"/>
      <c r="D338" s="233" t="s">
        <v>149</v>
      </c>
      <c r="E338" s="250" t="s">
        <v>190</v>
      </c>
      <c r="F338" s="251" t="s">
        <v>255</v>
      </c>
      <c r="G338" s="248"/>
      <c r="H338" s="252">
        <v>14.64</v>
      </c>
      <c r="I338" s="248"/>
      <c r="J338" s="248"/>
      <c r="K338" s="248"/>
      <c r="L338" s="112"/>
      <c r="M338" s="126"/>
      <c r="N338" s="127"/>
      <c r="O338" s="127"/>
      <c r="P338" s="127"/>
      <c r="Q338" s="127"/>
      <c r="R338" s="127"/>
      <c r="S338" s="127"/>
      <c r="T338" s="128"/>
      <c r="AT338" s="113" t="s">
        <v>149</v>
      </c>
      <c r="AU338" s="113" t="s">
        <v>84</v>
      </c>
      <c r="AV338" s="15" t="s">
        <v>101</v>
      </c>
      <c r="AW338" s="15" t="s">
        <v>31</v>
      </c>
      <c r="AX338" s="15" t="s">
        <v>82</v>
      </c>
      <c r="AY338" s="113" t="s">
        <v>143</v>
      </c>
    </row>
    <row r="339" spans="1:51" s="2" customFormat="1" ht="6.95" customHeight="1">
      <c r="A339" s="148"/>
      <c r="B339" s="164"/>
      <c r="C339" s="165"/>
      <c r="D339" s="165"/>
      <c r="E339" s="165"/>
      <c r="F339" s="165"/>
      <c r="G339" s="165"/>
      <c r="H339" s="165"/>
      <c r="I339" s="165"/>
      <c r="J339" s="165"/>
      <c r="K339" s="165"/>
      <c r="L339" s="25"/>
      <c r="M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</row>
  </sheetData>
  <sheetProtection password="EDCC" sheet="1" objects="1" scenarios="1" autoFilter="0"/>
  <autoFilter ref="C133:K338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1"/>
  <sheetViews>
    <sheetView showGridLines="0" topLeftCell="A128" workbookViewId="0">
      <selection activeCell="F139" sqref="F139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94</v>
      </c>
      <c r="AZ2" s="105" t="s">
        <v>167</v>
      </c>
      <c r="BA2" s="105" t="s">
        <v>167</v>
      </c>
      <c r="BB2" s="105" t="s">
        <v>1</v>
      </c>
      <c r="BC2" s="105" t="s">
        <v>549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550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171</v>
      </c>
      <c r="BA4" s="105" t="s">
        <v>171</v>
      </c>
      <c r="BB4" s="105" t="s">
        <v>1</v>
      </c>
      <c r="BC4" s="105" t="s">
        <v>551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173</v>
      </c>
      <c r="BA5" s="105" t="s">
        <v>173</v>
      </c>
      <c r="BB5" s="105" t="s">
        <v>1</v>
      </c>
      <c r="BC5" s="105" t="s">
        <v>551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552</v>
      </c>
      <c r="BA6" s="105" t="s">
        <v>552</v>
      </c>
      <c r="BB6" s="105" t="s">
        <v>1</v>
      </c>
      <c r="BC6" s="105" t="s">
        <v>553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  <c r="AZ7" s="105" t="s">
        <v>554</v>
      </c>
      <c r="BA7" s="105" t="s">
        <v>554</v>
      </c>
      <c r="BB7" s="105" t="s">
        <v>1</v>
      </c>
      <c r="BC7" s="105" t="s">
        <v>555</v>
      </c>
      <c r="BD7" s="105" t="s">
        <v>84</v>
      </c>
    </row>
    <row r="8" spans="1:56" ht="12.75">
      <c r="B8" s="141"/>
      <c r="D8" s="145" t="s">
        <v>120</v>
      </c>
      <c r="L8" s="20"/>
      <c r="AZ8" s="105" t="s">
        <v>174</v>
      </c>
      <c r="BA8" s="105" t="s">
        <v>174</v>
      </c>
      <c r="BB8" s="105" t="s">
        <v>1</v>
      </c>
      <c r="BC8" s="105" t="s">
        <v>556</v>
      </c>
      <c r="BD8" s="105" t="s">
        <v>84</v>
      </c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  <c r="AZ9" s="105" t="s">
        <v>178</v>
      </c>
      <c r="BA9" s="105" t="s">
        <v>178</v>
      </c>
      <c r="BB9" s="105" t="s">
        <v>1</v>
      </c>
      <c r="BC9" s="105" t="s">
        <v>557</v>
      </c>
      <c r="BD9" s="105" t="s">
        <v>84</v>
      </c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  <c r="AZ10" s="105" t="s">
        <v>181</v>
      </c>
      <c r="BA10" s="105" t="s">
        <v>181</v>
      </c>
      <c r="BB10" s="105" t="s">
        <v>1</v>
      </c>
      <c r="BC10" s="105" t="s">
        <v>558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338" t="s">
        <v>186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559</v>
      </c>
      <c r="BA11" s="105" t="s">
        <v>559</v>
      </c>
      <c r="BB11" s="105" t="s">
        <v>1</v>
      </c>
      <c r="BC11" s="105" t="s">
        <v>560</v>
      </c>
      <c r="BD11" s="105" t="s">
        <v>84</v>
      </c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184</v>
      </c>
      <c r="BA12" s="105" t="s">
        <v>184</v>
      </c>
      <c r="BB12" s="105" t="s">
        <v>1</v>
      </c>
      <c r="BC12" s="105" t="s">
        <v>561</v>
      </c>
      <c r="BD12" s="105" t="s">
        <v>84</v>
      </c>
    </row>
    <row r="13" spans="1:56" s="2" customFormat="1" ht="16.5" customHeight="1">
      <c r="A13" s="148"/>
      <c r="B13" s="149"/>
      <c r="C13" s="148"/>
      <c r="D13" s="148"/>
      <c r="E13" s="292" t="s">
        <v>562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563</v>
      </c>
      <c r="BA13" s="105" t="s">
        <v>563</v>
      </c>
      <c r="BB13" s="105" t="s">
        <v>1</v>
      </c>
      <c r="BC13" s="105" t="s">
        <v>564</v>
      </c>
      <c r="BD13" s="105" t="s">
        <v>84</v>
      </c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190</v>
      </c>
      <c r="BA14" s="105" t="s">
        <v>191</v>
      </c>
      <c r="BB14" s="105" t="s">
        <v>1</v>
      </c>
      <c r="BC14" s="105" t="s">
        <v>565</v>
      </c>
      <c r="BD14" s="105" t="s">
        <v>84</v>
      </c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566</v>
      </c>
      <c r="BA15" s="105" t="s">
        <v>566</v>
      </c>
      <c r="BB15" s="105" t="s">
        <v>1</v>
      </c>
      <c r="BC15" s="105" t="s">
        <v>567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196</v>
      </c>
      <c r="BA16" s="105" t="s">
        <v>197</v>
      </c>
      <c r="BB16" s="105" t="s">
        <v>1</v>
      </c>
      <c r="BC16" s="105" t="s">
        <v>198</v>
      </c>
      <c r="BD16" s="105" t="s">
        <v>84</v>
      </c>
    </row>
    <row r="17" spans="1:56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199</v>
      </c>
      <c r="BA17" s="105" t="s">
        <v>199</v>
      </c>
      <c r="BB17" s="105" t="s">
        <v>1</v>
      </c>
      <c r="BC17" s="105" t="s">
        <v>568</v>
      </c>
      <c r="BD17" s="105" t="s">
        <v>84</v>
      </c>
    </row>
    <row r="18" spans="1:56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201</v>
      </c>
      <c r="BA18" s="105" t="s">
        <v>201</v>
      </c>
      <c r="BB18" s="105" t="s">
        <v>1</v>
      </c>
      <c r="BC18" s="105" t="s">
        <v>569</v>
      </c>
      <c r="BD18" s="105" t="s">
        <v>84</v>
      </c>
    </row>
    <row r="19" spans="1:56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570</v>
      </c>
      <c r="BA19" s="105" t="s">
        <v>570</v>
      </c>
      <c r="BB19" s="105" t="s">
        <v>1</v>
      </c>
      <c r="BC19" s="105" t="s">
        <v>571</v>
      </c>
      <c r="BD19" s="105" t="s">
        <v>84</v>
      </c>
    </row>
    <row r="20" spans="1:56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203</v>
      </c>
      <c r="BA20" s="105" t="s">
        <v>203</v>
      </c>
      <c r="BB20" s="105" t="s">
        <v>1</v>
      </c>
      <c r="BC20" s="105" t="s">
        <v>572</v>
      </c>
      <c r="BD20" s="105" t="s">
        <v>84</v>
      </c>
    </row>
    <row r="21" spans="1:56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205</v>
      </c>
      <c r="BA21" s="105" t="s">
        <v>205</v>
      </c>
      <c r="BB21" s="105" t="s">
        <v>1</v>
      </c>
      <c r="BC21" s="105" t="s">
        <v>549</v>
      </c>
      <c r="BD21" s="105" t="s">
        <v>84</v>
      </c>
    </row>
    <row r="22" spans="1:56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206</v>
      </c>
      <c r="BA22" s="105" t="s">
        <v>206</v>
      </c>
      <c r="BB22" s="105" t="s">
        <v>1</v>
      </c>
      <c r="BC22" s="105" t="s">
        <v>573</v>
      </c>
      <c r="BD22" s="105" t="s">
        <v>84</v>
      </c>
    </row>
    <row r="23" spans="1:56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Z23" s="105" t="s">
        <v>208</v>
      </c>
      <c r="BA23" s="105" t="s">
        <v>208</v>
      </c>
      <c r="BB23" s="105" t="s">
        <v>1</v>
      </c>
      <c r="BC23" s="105" t="s">
        <v>574</v>
      </c>
      <c r="BD23" s="105" t="s">
        <v>84</v>
      </c>
    </row>
    <row r="24" spans="1:56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Z24" s="105" t="s">
        <v>210</v>
      </c>
      <c r="BA24" s="105" t="s">
        <v>210</v>
      </c>
      <c r="BB24" s="105" t="s">
        <v>1</v>
      </c>
      <c r="BC24" s="105" t="s">
        <v>575</v>
      </c>
      <c r="BD24" s="105" t="s">
        <v>84</v>
      </c>
    </row>
    <row r="25" spans="1:56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Z25" s="105" t="s">
        <v>212</v>
      </c>
      <c r="BA25" s="105" t="s">
        <v>212</v>
      </c>
      <c r="BB25" s="105" t="s">
        <v>1</v>
      </c>
      <c r="BC25" s="105" t="s">
        <v>576</v>
      </c>
      <c r="BD25" s="105" t="s">
        <v>84</v>
      </c>
    </row>
    <row r="26" spans="1:56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ROUND(J134,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ROUND((SUM(BE134:BE340)),  2)</f>
        <v>0</v>
      </c>
      <c r="G37" s="148"/>
      <c r="H37" s="148"/>
      <c r="I37" s="196">
        <v>0.21</v>
      </c>
      <c r="J37" s="195">
        <f>ROUND(((SUM(BE134:BE340))*I37),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ROUND((SUM(BF134:BF340)),  2)</f>
        <v>0</v>
      </c>
      <c r="G38" s="148"/>
      <c r="H38" s="148"/>
      <c r="I38" s="196">
        <v>0.15</v>
      </c>
      <c r="J38" s="195">
        <f>ROUND(((SUM(BF134:BF340))*I38),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ROUND((SUM(BG134:BG340)),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ROUND((SUM(BH134:BH340)),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ROUND((SUM(BI134:BI340)),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186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6.5" customHeight="1">
      <c r="A91" s="148"/>
      <c r="B91" s="149"/>
      <c r="C91" s="148"/>
      <c r="D91" s="148"/>
      <c r="E91" s="292" t="str">
        <f>E13</f>
        <v>2 - DSO 03.1.2 Stoka A1-d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J134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J135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J136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216</v>
      </c>
      <c r="E103" s="240"/>
      <c r="F103" s="240"/>
      <c r="G103" s="240"/>
      <c r="H103" s="240"/>
      <c r="I103" s="240"/>
      <c r="J103" s="241">
        <f>J242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217</v>
      </c>
      <c r="E104" s="240"/>
      <c r="F104" s="240"/>
      <c r="G104" s="240"/>
      <c r="H104" s="240"/>
      <c r="I104" s="240"/>
      <c r="J104" s="241">
        <f>J248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218</v>
      </c>
      <c r="E105" s="240"/>
      <c r="F105" s="240"/>
      <c r="G105" s="240"/>
      <c r="H105" s="240"/>
      <c r="I105" s="240"/>
      <c r="J105" s="241">
        <f>J255</f>
        <v>0</v>
      </c>
      <c r="K105" s="184"/>
      <c r="L105" s="106"/>
    </row>
    <row r="106" spans="1:47" s="13" customFormat="1" ht="19.899999999999999" customHeight="1">
      <c r="A106" s="184"/>
      <c r="B106" s="238"/>
      <c r="C106" s="184"/>
      <c r="D106" s="239" t="s">
        <v>219</v>
      </c>
      <c r="E106" s="240"/>
      <c r="F106" s="240"/>
      <c r="G106" s="240"/>
      <c r="H106" s="240"/>
      <c r="I106" s="240"/>
      <c r="J106" s="241">
        <f>J259</f>
        <v>0</v>
      </c>
      <c r="K106" s="184"/>
      <c r="L106" s="106"/>
    </row>
    <row r="107" spans="1:47" s="13" customFormat="1" ht="19.899999999999999" customHeight="1">
      <c r="A107" s="184"/>
      <c r="B107" s="238"/>
      <c r="C107" s="184"/>
      <c r="D107" s="239" t="s">
        <v>220</v>
      </c>
      <c r="E107" s="240"/>
      <c r="F107" s="240"/>
      <c r="G107" s="240"/>
      <c r="H107" s="240"/>
      <c r="I107" s="240"/>
      <c r="J107" s="241">
        <f>J268</f>
        <v>0</v>
      </c>
      <c r="K107" s="184"/>
      <c r="L107" s="106"/>
    </row>
    <row r="108" spans="1:47" s="13" customFormat="1" ht="19.899999999999999" customHeight="1">
      <c r="A108" s="184"/>
      <c r="B108" s="238"/>
      <c r="C108" s="184"/>
      <c r="D108" s="239" t="s">
        <v>221</v>
      </c>
      <c r="E108" s="240"/>
      <c r="F108" s="240"/>
      <c r="G108" s="240"/>
      <c r="H108" s="240"/>
      <c r="I108" s="240"/>
      <c r="J108" s="241">
        <f>J279</f>
        <v>0</v>
      </c>
      <c r="K108" s="184"/>
      <c r="L108" s="106"/>
    </row>
    <row r="109" spans="1:47" s="9" customFormat="1" ht="24.95" customHeight="1">
      <c r="A109" s="209"/>
      <c r="B109" s="210"/>
      <c r="C109" s="209"/>
      <c r="D109" s="211" t="s">
        <v>222</v>
      </c>
      <c r="E109" s="212"/>
      <c r="F109" s="212"/>
      <c r="G109" s="212"/>
      <c r="H109" s="212"/>
      <c r="I109" s="212"/>
      <c r="J109" s="213">
        <f>J334</f>
        <v>0</v>
      </c>
      <c r="K109" s="209"/>
      <c r="L109" s="74"/>
    </row>
    <row r="110" spans="1:47" s="13" customFormat="1" ht="19.899999999999999" customHeight="1">
      <c r="A110" s="184"/>
      <c r="B110" s="238"/>
      <c r="C110" s="184"/>
      <c r="D110" s="239" t="s">
        <v>223</v>
      </c>
      <c r="E110" s="240"/>
      <c r="F110" s="240"/>
      <c r="G110" s="240"/>
      <c r="H110" s="240"/>
      <c r="I110" s="240"/>
      <c r="J110" s="241">
        <f>J335</f>
        <v>0</v>
      </c>
      <c r="K110" s="184"/>
      <c r="L110" s="106"/>
    </row>
    <row r="111" spans="1:47" s="2" customFormat="1" ht="21.75" customHeight="1">
      <c r="A111" s="148"/>
      <c r="B111" s="149"/>
      <c r="C111" s="148"/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64"/>
      <c r="C112" s="165"/>
      <c r="D112" s="165"/>
      <c r="E112" s="165"/>
      <c r="F112" s="165"/>
      <c r="G112" s="165"/>
      <c r="H112" s="165"/>
      <c r="I112" s="165"/>
      <c r="J112" s="165"/>
      <c r="K112" s="165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48"/>
      <c r="B116" s="166"/>
      <c r="C116" s="167"/>
      <c r="D116" s="167"/>
      <c r="E116" s="167"/>
      <c r="F116" s="167"/>
      <c r="G116" s="167"/>
      <c r="H116" s="167"/>
      <c r="I116" s="167"/>
      <c r="J116" s="167"/>
      <c r="K116" s="167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48"/>
      <c r="B117" s="149"/>
      <c r="C117" s="142" t="s">
        <v>128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48"/>
      <c r="B118" s="149"/>
      <c r="C118" s="148"/>
      <c r="D118" s="148"/>
      <c r="E118" s="148"/>
      <c r="F118" s="148"/>
      <c r="G118" s="148"/>
      <c r="H118" s="148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48"/>
      <c r="B119" s="149"/>
      <c r="C119" s="145" t="s">
        <v>16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48"/>
      <c r="B120" s="149"/>
      <c r="C120" s="148"/>
      <c r="D120" s="148"/>
      <c r="E120" s="334" t="str">
        <f>E7</f>
        <v>Třebíč, Karlovo náměstí, Rekonstrukce vodovodu a kanalizace - Akumulace dešťové vody</v>
      </c>
      <c r="F120" s="335"/>
      <c r="G120" s="335"/>
      <c r="H120" s="335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38"/>
      <c r="B121" s="141"/>
      <c r="C121" s="145" t="s">
        <v>120</v>
      </c>
      <c r="D121" s="138"/>
      <c r="E121" s="138"/>
      <c r="F121" s="138"/>
      <c r="G121" s="138"/>
      <c r="H121" s="138"/>
      <c r="I121" s="138"/>
      <c r="J121" s="138"/>
      <c r="K121" s="138"/>
      <c r="L121" s="20"/>
    </row>
    <row r="122" spans="1:31" s="1" customFormat="1" ht="16.5" customHeight="1">
      <c r="A122" s="138"/>
      <c r="B122" s="141"/>
      <c r="C122" s="138"/>
      <c r="D122" s="138"/>
      <c r="E122" s="334" t="s">
        <v>180</v>
      </c>
      <c r="F122" s="303"/>
      <c r="G122" s="303"/>
      <c r="H122" s="303"/>
      <c r="I122" s="138"/>
      <c r="J122" s="138"/>
      <c r="K122" s="138"/>
      <c r="L122" s="20"/>
    </row>
    <row r="123" spans="1:31" s="1" customFormat="1" ht="12" customHeight="1">
      <c r="A123" s="138"/>
      <c r="B123" s="141"/>
      <c r="C123" s="145" t="s">
        <v>183</v>
      </c>
      <c r="D123" s="138"/>
      <c r="E123" s="138"/>
      <c r="F123" s="138"/>
      <c r="G123" s="138"/>
      <c r="H123" s="138"/>
      <c r="I123" s="138"/>
      <c r="J123" s="138"/>
      <c r="K123" s="138"/>
      <c r="L123" s="20"/>
    </row>
    <row r="124" spans="1:31" s="2" customFormat="1" ht="16.5" customHeight="1">
      <c r="A124" s="148"/>
      <c r="B124" s="149"/>
      <c r="C124" s="148"/>
      <c r="D124" s="148"/>
      <c r="E124" s="338" t="s">
        <v>186</v>
      </c>
      <c r="F124" s="333"/>
      <c r="G124" s="333"/>
      <c r="H124" s="333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48"/>
      <c r="B125" s="149"/>
      <c r="C125" s="145" t="s">
        <v>189</v>
      </c>
      <c r="D125" s="148"/>
      <c r="E125" s="148"/>
      <c r="F125" s="148"/>
      <c r="G125" s="148"/>
      <c r="H125" s="148"/>
      <c r="I125" s="148"/>
      <c r="J125" s="148"/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6.5" customHeight="1">
      <c r="A126" s="148"/>
      <c r="B126" s="149"/>
      <c r="C126" s="148"/>
      <c r="D126" s="148"/>
      <c r="E126" s="292" t="str">
        <f>E13</f>
        <v>2 - DSO 03.1.2 Stoka A1-d</v>
      </c>
      <c r="F126" s="333"/>
      <c r="G126" s="333"/>
      <c r="H126" s="333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48"/>
      <c r="B128" s="149"/>
      <c r="C128" s="145" t="s">
        <v>20</v>
      </c>
      <c r="D128" s="148"/>
      <c r="E128" s="148"/>
      <c r="F128" s="146" t="str">
        <f>F16</f>
        <v>Třebíč</v>
      </c>
      <c r="G128" s="148"/>
      <c r="H128" s="148"/>
      <c r="I128" s="145" t="s">
        <v>22</v>
      </c>
      <c r="J128" s="187" t="str">
        <f>IF(J16="","",J16)</f>
        <v/>
      </c>
      <c r="K128" s="148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48"/>
      <c r="B129" s="149"/>
      <c r="C129" s="148"/>
      <c r="D129" s="148"/>
      <c r="E129" s="148"/>
      <c r="F129" s="148"/>
      <c r="G129" s="148"/>
      <c r="H129" s="148"/>
      <c r="I129" s="148"/>
      <c r="J129" s="148"/>
      <c r="K129" s="148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48"/>
      <c r="B130" s="149"/>
      <c r="C130" s="145" t="s">
        <v>23</v>
      </c>
      <c r="D130" s="148"/>
      <c r="E130" s="148"/>
      <c r="F130" s="146" t="str">
        <f>E19</f>
        <v>Vodovody a kanalizace Třebíč</v>
      </c>
      <c r="G130" s="148"/>
      <c r="H130" s="148"/>
      <c r="I130" s="145" t="s">
        <v>29</v>
      </c>
      <c r="J130" s="205" t="str">
        <f>E25</f>
        <v>DUIS s.r.o.</v>
      </c>
      <c r="K130" s="148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48"/>
      <c r="B131" s="149"/>
      <c r="C131" s="145" t="s">
        <v>27</v>
      </c>
      <c r="D131" s="148"/>
      <c r="E131" s="148"/>
      <c r="F131" s="146" t="str">
        <f>IF(E22="","",E22)</f>
        <v>Vyplň údaj</v>
      </c>
      <c r="G131" s="148"/>
      <c r="H131" s="148"/>
      <c r="I131" s="145" t="s">
        <v>32</v>
      </c>
      <c r="J131" s="205" t="str">
        <f>E28</f>
        <v>Z.Makovská</v>
      </c>
      <c r="K131" s="148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48"/>
      <c r="B132" s="149"/>
      <c r="C132" s="148"/>
      <c r="D132" s="148"/>
      <c r="E132" s="148"/>
      <c r="F132" s="148"/>
      <c r="G132" s="148"/>
      <c r="H132" s="148"/>
      <c r="I132" s="148"/>
      <c r="J132" s="148"/>
      <c r="K132" s="148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14"/>
      <c r="B133" s="215"/>
      <c r="C133" s="216" t="s">
        <v>129</v>
      </c>
      <c r="D133" s="217" t="s">
        <v>60</v>
      </c>
      <c r="E133" s="217" t="s">
        <v>56</v>
      </c>
      <c r="F133" s="217" t="s">
        <v>57</v>
      </c>
      <c r="G133" s="217" t="s">
        <v>130</v>
      </c>
      <c r="H133" s="217" t="s">
        <v>131</v>
      </c>
      <c r="I133" s="217" t="s">
        <v>132</v>
      </c>
      <c r="J133" s="217" t="s">
        <v>124</v>
      </c>
      <c r="K133" s="218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48"/>
      <c r="B134" s="149"/>
      <c r="C134" s="177" t="s">
        <v>140</v>
      </c>
      <c r="D134" s="148"/>
      <c r="E134" s="148"/>
      <c r="F134" s="148"/>
      <c r="G134" s="148"/>
      <c r="H134" s="148"/>
      <c r="I134" s="148"/>
      <c r="J134" s="219">
        <f>BK134</f>
        <v>0</v>
      </c>
      <c r="K134" s="148"/>
      <c r="L134" s="25"/>
      <c r="M134" s="41"/>
      <c r="N134" s="33"/>
      <c r="O134" s="42"/>
      <c r="P134" s="77">
        <f>P135+P334</f>
        <v>0</v>
      </c>
      <c r="Q134" s="42"/>
      <c r="R134" s="77">
        <f>R135+R334</f>
        <v>38.050076199999999</v>
      </c>
      <c r="S134" s="42"/>
      <c r="T134" s="78">
        <f>T135+T334</f>
        <v>29.248449999999998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BK135+BK334</f>
        <v>0</v>
      </c>
    </row>
    <row r="135" spans="1:65" s="11" customFormat="1" ht="25.9" customHeight="1">
      <c r="A135" s="220"/>
      <c r="B135" s="221"/>
      <c r="C135" s="220"/>
      <c r="D135" s="222" t="s">
        <v>74</v>
      </c>
      <c r="E135" s="223" t="s">
        <v>224</v>
      </c>
      <c r="F135" s="223" t="s">
        <v>225</v>
      </c>
      <c r="G135" s="220"/>
      <c r="H135" s="220"/>
      <c r="I135" s="220"/>
      <c r="J135" s="224">
        <f>BK135</f>
        <v>0</v>
      </c>
      <c r="K135" s="220"/>
      <c r="L135" s="80"/>
      <c r="M135" s="82"/>
      <c r="N135" s="83"/>
      <c r="O135" s="83"/>
      <c r="P135" s="84">
        <f>P136+P242+P248+P255+P259+P268+P279</f>
        <v>0</v>
      </c>
      <c r="Q135" s="83"/>
      <c r="R135" s="84">
        <f>R136+R242+R248+R255+R259+R268+R279</f>
        <v>37.373110400000002</v>
      </c>
      <c r="S135" s="83"/>
      <c r="T135" s="85">
        <f>T136+T242+T248+T255+T259+T268+T279</f>
        <v>29.248449999999998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BK136+BK242+BK248+BK255+BK259+BK268+BK279</f>
        <v>0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82</v>
      </c>
      <c r="F136" s="242" t="s">
        <v>226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SUM(P137:P241)</f>
        <v>0</v>
      </c>
      <c r="Q136" s="83"/>
      <c r="R136" s="84">
        <f>SUM(R137:R241)</f>
        <v>27.574726999999999</v>
      </c>
      <c r="S136" s="83"/>
      <c r="T136" s="85">
        <f>SUM(T137:T241)</f>
        <v>20.385249999999996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SUM(BK137:BK241)</f>
        <v>0</v>
      </c>
    </row>
    <row r="137" spans="1:65" s="2" customFormat="1" ht="67.5" customHeight="1">
      <c r="A137" s="148"/>
      <c r="B137" s="149"/>
      <c r="C137" s="225" t="s">
        <v>82</v>
      </c>
      <c r="D137" s="225" t="s">
        <v>144</v>
      </c>
      <c r="E137" s="226" t="s">
        <v>227</v>
      </c>
      <c r="F137" s="227" t="s">
        <v>228</v>
      </c>
      <c r="G137" s="228" t="s">
        <v>146</v>
      </c>
      <c r="H137" s="229">
        <v>1</v>
      </c>
      <c r="I137" s="88"/>
      <c r="J137" s="230">
        <f>ROUND(I137*H137,2)</f>
        <v>0</v>
      </c>
      <c r="K137" s="227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577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230</v>
      </c>
      <c r="G138" s="231"/>
      <c r="H138" s="236">
        <v>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74.25" customHeight="1">
      <c r="A139" s="148"/>
      <c r="B139" s="149"/>
      <c r="C139" s="225" t="s">
        <v>84</v>
      </c>
      <c r="D139" s="225" t="s">
        <v>144</v>
      </c>
      <c r="E139" s="226" t="s">
        <v>231</v>
      </c>
      <c r="F139" s="285" t="s">
        <v>1500</v>
      </c>
      <c r="G139" s="228" t="s">
        <v>232</v>
      </c>
      <c r="H139" s="229">
        <v>1</v>
      </c>
      <c r="I139" s="88"/>
      <c r="J139" s="230">
        <f>ROUND(I139*H139,2)</f>
        <v>0</v>
      </c>
      <c r="K139" s="227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578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86" t="s">
        <v>82</v>
      </c>
      <c r="G140" s="231"/>
      <c r="H140" s="236">
        <v>1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65.25" customHeight="1">
      <c r="A141" s="148"/>
      <c r="B141" s="149"/>
      <c r="C141" s="225" t="s">
        <v>85</v>
      </c>
      <c r="D141" s="225" t="s">
        <v>144</v>
      </c>
      <c r="E141" s="226" t="s">
        <v>237</v>
      </c>
      <c r="F141" s="285" t="s">
        <v>1501</v>
      </c>
      <c r="G141" s="228" t="s">
        <v>238</v>
      </c>
      <c r="H141" s="229">
        <v>1</v>
      </c>
      <c r="I141" s="88"/>
      <c r="J141" s="230">
        <f>ROUND(I141*H141,2)</f>
        <v>0</v>
      </c>
      <c r="K141" s="227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579</v>
      </c>
    </row>
    <row r="142" spans="1:65" s="14" customFormat="1">
      <c r="A142" s="244"/>
      <c r="B142" s="245"/>
      <c r="C142" s="244"/>
      <c r="D142" s="233" t="s">
        <v>149</v>
      </c>
      <c r="E142" s="246" t="s">
        <v>1</v>
      </c>
      <c r="F142" s="247" t="s">
        <v>580</v>
      </c>
      <c r="G142" s="244"/>
      <c r="H142" s="246" t="s">
        <v>1</v>
      </c>
      <c r="I142" s="244"/>
      <c r="J142" s="244"/>
      <c r="K142" s="244"/>
      <c r="L142" s="107"/>
      <c r="M142" s="109"/>
      <c r="N142" s="110"/>
      <c r="O142" s="110"/>
      <c r="P142" s="110"/>
      <c r="Q142" s="110"/>
      <c r="R142" s="110"/>
      <c r="S142" s="110"/>
      <c r="T142" s="111"/>
      <c r="AT142" s="108" t="s">
        <v>149</v>
      </c>
      <c r="AU142" s="108" t="s">
        <v>84</v>
      </c>
      <c r="AV142" s="14" t="s">
        <v>82</v>
      </c>
      <c r="AW142" s="14" t="s">
        <v>31</v>
      </c>
      <c r="AX142" s="14" t="s">
        <v>75</v>
      </c>
      <c r="AY142" s="108" t="s">
        <v>143</v>
      </c>
    </row>
    <row r="143" spans="1:65" s="12" customFormat="1">
      <c r="A143" s="231"/>
      <c r="B143" s="232"/>
      <c r="C143" s="231"/>
      <c r="D143" s="233" t="s">
        <v>149</v>
      </c>
      <c r="E143" s="234" t="s">
        <v>1</v>
      </c>
      <c r="F143" s="235" t="s">
        <v>82</v>
      </c>
      <c r="G143" s="231"/>
      <c r="H143" s="236">
        <v>1</v>
      </c>
      <c r="I143" s="231"/>
      <c r="J143" s="231"/>
      <c r="K143" s="231"/>
      <c r="L143" s="95"/>
      <c r="M143" s="97"/>
      <c r="N143" s="98"/>
      <c r="O143" s="98"/>
      <c r="P143" s="98"/>
      <c r="Q143" s="98"/>
      <c r="R143" s="98"/>
      <c r="S143" s="98"/>
      <c r="T143" s="99"/>
      <c r="AT143" s="96" t="s">
        <v>149</v>
      </c>
      <c r="AU143" s="96" t="s">
        <v>84</v>
      </c>
      <c r="AV143" s="12" t="s">
        <v>84</v>
      </c>
      <c r="AW143" s="12" t="s">
        <v>31</v>
      </c>
      <c r="AX143" s="12" t="s">
        <v>82</v>
      </c>
      <c r="AY143" s="96" t="s">
        <v>143</v>
      </c>
    </row>
    <row r="144" spans="1:65" s="2" customFormat="1" ht="16.5" customHeight="1">
      <c r="A144" s="148"/>
      <c r="B144" s="149"/>
      <c r="C144" s="225" t="s">
        <v>101</v>
      </c>
      <c r="D144" s="225" t="s">
        <v>144</v>
      </c>
      <c r="E144" s="226" t="s">
        <v>248</v>
      </c>
      <c r="F144" s="227" t="s">
        <v>249</v>
      </c>
      <c r="G144" s="228" t="s">
        <v>245</v>
      </c>
      <c r="H144" s="229">
        <v>3.03</v>
      </c>
      <c r="I144" s="88"/>
      <c r="J144" s="230">
        <f>ROUND(I144*H144,2)</f>
        <v>0</v>
      </c>
      <c r="K144" s="227" t="s">
        <v>250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0.28100000000000003</v>
      </c>
      <c r="T144" s="92">
        <f>S144*H144</f>
        <v>0.85143000000000002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581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184</v>
      </c>
      <c r="G145" s="231"/>
      <c r="H145" s="236">
        <v>3.03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82</v>
      </c>
      <c r="AY145" s="96" t="s">
        <v>143</v>
      </c>
    </row>
    <row r="146" spans="1:65" s="2" customFormat="1" ht="21.75" customHeight="1">
      <c r="A146" s="148"/>
      <c r="B146" s="149"/>
      <c r="C146" s="225" t="s">
        <v>104</v>
      </c>
      <c r="D146" s="225" t="s">
        <v>144</v>
      </c>
      <c r="E146" s="226" t="s">
        <v>582</v>
      </c>
      <c r="F146" s="227" t="s">
        <v>583</v>
      </c>
      <c r="G146" s="228" t="s">
        <v>245</v>
      </c>
      <c r="H146" s="229">
        <v>3.44</v>
      </c>
      <c r="I146" s="88"/>
      <c r="J146" s="230">
        <f>ROUND(I146*H146,2)</f>
        <v>0</v>
      </c>
      <c r="K146" s="227" t="s">
        <v>250</v>
      </c>
      <c r="L146" s="25"/>
      <c r="M146" s="89" t="s">
        <v>1</v>
      </c>
      <c r="N146" s="90" t="s">
        <v>40</v>
      </c>
      <c r="O146" s="35"/>
      <c r="P146" s="91">
        <f>O146*H146</f>
        <v>0</v>
      </c>
      <c r="Q146" s="91">
        <v>0</v>
      </c>
      <c r="R146" s="91">
        <f>Q146*H146</f>
        <v>0</v>
      </c>
      <c r="S146" s="91">
        <v>0.26</v>
      </c>
      <c r="T146" s="92">
        <f>S146*H146</f>
        <v>0.89439999999999997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101</v>
      </c>
      <c r="AT146" s="93" t="s">
        <v>144</v>
      </c>
      <c r="AU146" s="93" t="s">
        <v>84</v>
      </c>
      <c r="AY146" s="18" t="s">
        <v>143</v>
      </c>
      <c r="BE146" s="94">
        <f>IF(N146="základní",J146,0)</f>
        <v>0</v>
      </c>
      <c r="BF146" s="94">
        <f>IF(N146="snížená",J146,0)</f>
        <v>0</v>
      </c>
      <c r="BG146" s="94">
        <f>IF(N146="zákl. přenesená",J146,0)</f>
        <v>0</v>
      </c>
      <c r="BH146" s="94">
        <f>IF(N146="sníž. přenesená",J146,0)</f>
        <v>0</v>
      </c>
      <c r="BI146" s="94">
        <f>IF(N146="nulová",J146,0)</f>
        <v>0</v>
      </c>
      <c r="BJ146" s="18" t="s">
        <v>82</v>
      </c>
      <c r="BK146" s="94">
        <f>ROUND(I146*H146,2)</f>
        <v>0</v>
      </c>
      <c r="BL146" s="18" t="s">
        <v>101</v>
      </c>
      <c r="BM146" s="93" t="s">
        <v>584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563</v>
      </c>
      <c r="G147" s="231"/>
      <c r="H147" s="236">
        <v>3.44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21.75" customHeight="1">
      <c r="A148" s="148"/>
      <c r="B148" s="149"/>
      <c r="C148" s="225" t="s">
        <v>156</v>
      </c>
      <c r="D148" s="225" t="s">
        <v>144</v>
      </c>
      <c r="E148" s="226" t="s">
        <v>252</v>
      </c>
      <c r="F148" s="227" t="s">
        <v>253</v>
      </c>
      <c r="G148" s="228" t="s">
        <v>245</v>
      </c>
      <c r="H148" s="229">
        <v>11.48</v>
      </c>
      <c r="I148" s="88"/>
      <c r="J148" s="230">
        <f>ROUND(I148*H148,2)</f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0.32</v>
      </c>
      <c r="T148" s="92">
        <f>S148*H148</f>
        <v>3.6736000000000004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585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181</v>
      </c>
      <c r="G149" s="231"/>
      <c r="H149" s="236">
        <v>11.48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159</v>
      </c>
      <c r="D150" s="225" t="s">
        <v>144</v>
      </c>
      <c r="E150" s="226" t="s">
        <v>256</v>
      </c>
      <c r="F150" s="227" t="s">
        <v>257</v>
      </c>
      <c r="G150" s="228" t="s">
        <v>245</v>
      </c>
      <c r="H150" s="229">
        <v>11.51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0.28999999999999998</v>
      </c>
      <c r="T150" s="92">
        <f>S150*H150</f>
        <v>3.3378999999999999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586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184</v>
      </c>
      <c r="G151" s="231"/>
      <c r="H151" s="236">
        <v>3.03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75</v>
      </c>
      <c r="AY151" s="96" t="s">
        <v>143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554</v>
      </c>
      <c r="G152" s="231"/>
      <c r="H152" s="236">
        <v>5.04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563</v>
      </c>
      <c r="G153" s="231"/>
      <c r="H153" s="236">
        <v>3.44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48"/>
      <c r="B154" s="249"/>
      <c r="C154" s="248"/>
      <c r="D154" s="233" t="s">
        <v>149</v>
      </c>
      <c r="E154" s="250" t="s">
        <v>1</v>
      </c>
      <c r="F154" s="251" t="s">
        <v>255</v>
      </c>
      <c r="G154" s="248"/>
      <c r="H154" s="252">
        <v>11.51</v>
      </c>
      <c r="I154" s="248"/>
      <c r="J154" s="248"/>
      <c r="K154" s="248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48"/>
      <c r="B155" s="149"/>
      <c r="C155" s="225" t="s">
        <v>162</v>
      </c>
      <c r="D155" s="225" t="s">
        <v>144</v>
      </c>
      <c r="E155" s="226" t="s">
        <v>259</v>
      </c>
      <c r="F155" s="227" t="s">
        <v>260</v>
      </c>
      <c r="G155" s="228" t="s">
        <v>245</v>
      </c>
      <c r="H155" s="229">
        <v>11.48</v>
      </c>
      <c r="I155" s="88"/>
      <c r="J155" s="230">
        <f>ROUND(I155*H155,2)</f>
        <v>0</v>
      </c>
      <c r="K155" s="227" t="s">
        <v>250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0</v>
      </c>
      <c r="R155" s="91">
        <f>Q155*H155</f>
        <v>0</v>
      </c>
      <c r="S155" s="91">
        <v>0.44</v>
      </c>
      <c r="T155" s="92">
        <f>S155*H155</f>
        <v>5.0512000000000006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587</v>
      </c>
    </row>
    <row r="156" spans="1:65" s="12" customFormat="1">
      <c r="A156" s="231"/>
      <c r="B156" s="232"/>
      <c r="C156" s="231"/>
      <c r="D156" s="233" t="s">
        <v>149</v>
      </c>
      <c r="E156" s="234" t="s">
        <v>1</v>
      </c>
      <c r="F156" s="235" t="s">
        <v>181</v>
      </c>
      <c r="G156" s="231"/>
      <c r="H156" s="236">
        <v>11.48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82</v>
      </c>
      <c r="AY156" s="96" t="s">
        <v>143</v>
      </c>
    </row>
    <row r="157" spans="1:65" s="2" customFormat="1" ht="21.75" customHeight="1">
      <c r="A157" s="148"/>
      <c r="B157" s="149"/>
      <c r="C157" s="225" t="s">
        <v>165</v>
      </c>
      <c r="D157" s="225" t="s">
        <v>144</v>
      </c>
      <c r="E157" s="226" t="s">
        <v>588</v>
      </c>
      <c r="F157" s="227" t="s">
        <v>589</v>
      </c>
      <c r="G157" s="228" t="s">
        <v>245</v>
      </c>
      <c r="H157" s="229">
        <v>5.04</v>
      </c>
      <c r="I157" s="88"/>
      <c r="J157" s="230">
        <f>ROUND(I157*H157,2)</f>
        <v>0</v>
      </c>
      <c r="K157" s="227" t="s">
        <v>250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0.625</v>
      </c>
      <c r="T157" s="92">
        <f>S157*H157</f>
        <v>3.15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590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554</v>
      </c>
      <c r="G158" s="231"/>
      <c r="H158" s="236">
        <v>5.04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166</v>
      </c>
      <c r="D159" s="225" t="s">
        <v>144</v>
      </c>
      <c r="E159" s="226" t="s">
        <v>591</v>
      </c>
      <c r="F159" s="227" t="s">
        <v>592</v>
      </c>
      <c r="G159" s="228" t="s">
        <v>245</v>
      </c>
      <c r="H159" s="229">
        <v>5.04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0.22</v>
      </c>
      <c r="T159" s="92">
        <f>S159*H159</f>
        <v>1.1088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593</v>
      </c>
    </row>
    <row r="160" spans="1:65" s="12" customFormat="1">
      <c r="A160" s="231"/>
      <c r="B160" s="232"/>
      <c r="C160" s="231"/>
      <c r="D160" s="233" t="s">
        <v>149</v>
      </c>
      <c r="E160" s="234" t="s">
        <v>1</v>
      </c>
      <c r="F160" s="235" t="s">
        <v>554</v>
      </c>
      <c r="G160" s="231"/>
      <c r="H160" s="236">
        <v>5.04</v>
      </c>
      <c r="I160" s="231"/>
      <c r="J160" s="231"/>
      <c r="K160" s="231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82</v>
      </c>
      <c r="AY160" s="96" t="s">
        <v>143</v>
      </c>
    </row>
    <row r="161" spans="1:65" s="2" customFormat="1" ht="21.75" customHeight="1">
      <c r="A161" s="148"/>
      <c r="B161" s="149"/>
      <c r="C161" s="225" t="s">
        <v>265</v>
      </c>
      <c r="D161" s="225" t="s">
        <v>144</v>
      </c>
      <c r="E161" s="226" t="s">
        <v>594</v>
      </c>
      <c r="F161" s="227" t="s">
        <v>595</v>
      </c>
      <c r="G161" s="228" t="s">
        <v>245</v>
      </c>
      <c r="H161" s="229">
        <v>5.04</v>
      </c>
      <c r="I161" s="88"/>
      <c r="J161" s="230">
        <f>ROUND(I161*H161,2)</f>
        <v>0</v>
      </c>
      <c r="K161" s="227" t="s">
        <v>250</v>
      </c>
      <c r="L161" s="25"/>
      <c r="M161" s="89" t="s">
        <v>1</v>
      </c>
      <c r="N161" s="90" t="s">
        <v>40</v>
      </c>
      <c r="O161" s="35"/>
      <c r="P161" s="91">
        <f>O161*H161</f>
        <v>0</v>
      </c>
      <c r="Q161" s="91">
        <v>5.0000000000000002E-5</v>
      </c>
      <c r="R161" s="91">
        <f>Q161*H161</f>
        <v>2.52E-4</v>
      </c>
      <c r="S161" s="91">
        <v>0.128</v>
      </c>
      <c r="T161" s="92">
        <f>S161*H161</f>
        <v>0.64512000000000003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101</v>
      </c>
      <c r="AT161" s="93" t="s">
        <v>144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101</v>
      </c>
      <c r="BM161" s="93" t="s">
        <v>596</v>
      </c>
    </row>
    <row r="162" spans="1:65" s="12" customFormat="1">
      <c r="A162" s="231"/>
      <c r="B162" s="232"/>
      <c r="C162" s="231"/>
      <c r="D162" s="233" t="s">
        <v>149</v>
      </c>
      <c r="E162" s="234" t="s">
        <v>1</v>
      </c>
      <c r="F162" s="235" t="s">
        <v>554</v>
      </c>
      <c r="G162" s="231"/>
      <c r="H162" s="236">
        <v>5.04</v>
      </c>
      <c r="I162" s="231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82</v>
      </c>
      <c r="AY162" s="96" t="s">
        <v>143</v>
      </c>
    </row>
    <row r="163" spans="1:65" s="2" customFormat="1" ht="16.5" customHeight="1">
      <c r="A163" s="148"/>
      <c r="B163" s="149"/>
      <c r="C163" s="225" t="s">
        <v>271</v>
      </c>
      <c r="D163" s="225" t="s">
        <v>144</v>
      </c>
      <c r="E163" s="226" t="s">
        <v>266</v>
      </c>
      <c r="F163" s="227" t="s">
        <v>267</v>
      </c>
      <c r="G163" s="228" t="s">
        <v>268</v>
      </c>
      <c r="H163" s="229">
        <v>8.16</v>
      </c>
      <c r="I163" s="88"/>
      <c r="J163" s="230">
        <f>ROUND(I163*H163,2)</f>
        <v>0</v>
      </c>
      <c r="K163" s="227" t="s">
        <v>250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</v>
      </c>
      <c r="R163" s="91">
        <f>Q163*H163</f>
        <v>0</v>
      </c>
      <c r="S163" s="91">
        <v>0.20499999999999999</v>
      </c>
      <c r="T163" s="92">
        <f>S163*H163</f>
        <v>1.6727999999999998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597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270</v>
      </c>
      <c r="G164" s="231"/>
      <c r="H164" s="236">
        <v>8.16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5" customFormat="1">
      <c r="A165" s="248"/>
      <c r="B165" s="249"/>
      <c r="C165" s="248"/>
      <c r="D165" s="233" t="s">
        <v>149</v>
      </c>
      <c r="E165" s="250" t="s">
        <v>196</v>
      </c>
      <c r="F165" s="251" t="s">
        <v>255</v>
      </c>
      <c r="G165" s="248"/>
      <c r="H165" s="252">
        <v>8.16</v>
      </c>
      <c r="I165" s="248"/>
      <c r="J165" s="248"/>
      <c r="K165" s="248"/>
      <c r="L165" s="112"/>
      <c r="M165" s="114"/>
      <c r="N165" s="115"/>
      <c r="O165" s="115"/>
      <c r="P165" s="115"/>
      <c r="Q165" s="115"/>
      <c r="R165" s="115"/>
      <c r="S165" s="115"/>
      <c r="T165" s="116"/>
      <c r="AT165" s="113" t="s">
        <v>149</v>
      </c>
      <c r="AU165" s="113" t="s">
        <v>84</v>
      </c>
      <c r="AV165" s="15" t="s">
        <v>101</v>
      </c>
      <c r="AW165" s="15" t="s">
        <v>31</v>
      </c>
      <c r="AX165" s="15" t="s">
        <v>82</v>
      </c>
      <c r="AY165" s="113" t="s">
        <v>143</v>
      </c>
    </row>
    <row r="166" spans="1:65" s="2" customFormat="1" ht="21.75" customHeight="1">
      <c r="A166" s="148"/>
      <c r="B166" s="149"/>
      <c r="C166" s="225" t="s">
        <v>276</v>
      </c>
      <c r="D166" s="225" t="s">
        <v>144</v>
      </c>
      <c r="E166" s="226" t="s">
        <v>598</v>
      </c>
      <c r="F166" s="227" t="s">
        <v>599</v>
      </c>
      <c r="G166" s="228" t="s">
        <v>268</v>
      </c>
      <c r="H166" s="229">
        <v>2.44</v>
      </c>
      <c r="I166" s="88"/>
      <c r="J166" s="230">
        <f>ROUND(I166*H166,2)</f>
        <v>0</v>
      </c>
      <c r="K166" s="227" t="s">
        <v>250</v>
      </c>
      <c r="L166" s="25"/>
      <c r="M166" s="89" t="s">
        <v>1</v>
      </c>
      <c r="N166" s="90" t="s">
        <v>40</v>
      </c>
      <c r="O166" s="35"/>
      <c r="P166" s="91">
        <f>O166*H166</f>
        <v>0</v>
      </c>
      <c r="Q166" s="91">
        <v>1.269E-2</v>
      </c>
      <c r="R166" s="91">
        <f>Q166*H166</f>
        <v>3.0963599999999997E-2</v>
      </c>
      <c r="S166" s="91">
        <v>0</v>
      </c>
      <c r="T166" s="92">
        <f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93" t="s">
        <v>101</v>
      </c>
      <c r="AT166" s="93" t="s">
        <v>144</v>
      </c>
      <c r="AU166" s="93" t="s">
        <v>84</v>
      </c>
      <c r="AY166" s="18" t="s">
        <v>143</v>
      </c>
      <c r="BE166" s="94">
        <f>IF(N166="základní",J166,0)</f>
        <v>0</v>
      </c>
      <c r="BF166" s="94">
        <f>IF(N166="snížená",J166,0)</f>
        <v>0</v>
      </c>
      <c r="BG166" s="94">
        <f>IF(N166="zákl. přenesená",J166,0)</f>
        <v>0</v>
      </c>
      <c r="BH166" s="94">
        <f>IF(N166="sníž. přenesená",J166,0)</f>
        <v>0</v>
      </c>
      <c r="BI166" s="94">
        <f>IF(N166="nulová",J166,0)</f>
        <v>0</v>
      </c>
      <c r="BJ166" s="18" t="s">
        <v>82</v>
      </c>
      <c r="BK166" s="94">
        <f>ROUND(I166*H166,2)</f>
        <v>0</v>
      </c>
      <c r="BL166" s="18" t="s">
        <v>101</v>
      </c>
      <c r="BM166" s="93" t="s">
        <v>600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601</v>
      </c>
      <c r="G167" s="231"/>
      <c r="H167" s="236">
        <v>2.44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75</v>
      </c>
      <c r="AY167" s="96" t="s">
        <v>143</v>
      </c>
    </row>
    <row r="168" spans="1:65" s="15" customFormat="1">
      <c r="A168" s="248"/>
      <c r="B168" s="249"/>
      <c r="C168" s="248"/>
      <c r="D168" s="233" t="s">
        <v>149</v>
      </c>
      <c r="E168" s="250" t="s">
        <v>1</v>
      </c>
      <c r="F168" s="251" t="s">
        <v>255</v>
      </c>
      <c r="G168" s="248"/>
      <c r="H168" s="252">
        <v>2.44</v>
      </c>
      <c r="I168" s="248"/>
      <c r="J168" s="248"/>
      <c r="K168" s="248"/>
      <c r="L168" s="112"/>
      <c r="M168" s="114"/>
      <c r="N168" s="115"/>
      <c r="O168" s="115"/>
      <c r="P168" s="115"/>
      <c r="Q168" s="115"/>
      <c r="R168" s="115"/>
      <c r="S168" s="115"/>
      <c r="T168" s="116"/>
      <c r="AT168" s="113" t="s">
        <v>149</v>
      </c>
      <c r="AU168" s="113" t="s">
        <v>84</v>
      </c>
      <c r="AV168" s="15" t="s">
        <v>101</v>
      </c>
      <c r="AW168" s="15" t="s">
        <v>31</v>
      </c>
      <c r="AX168" s="15" t="s">
        <v>82</v>
      </c>
      <c r="AY168" s="113" t="s">
        <v>143</v>
      </c>
    </row>
    <row r="169" spans="1:65" s="2" customFormat="1" ht="21.75" customHeight="1">
      <c r="A169" s="148"/>
      <c r="B169" s="149"/>
      <c r="C169" s="225" t="s">
        <v>281</v>
      </c>
      <c r="D169" s="225" t="s">
        <v>144</v>
      </c>
      <c r="E169" s="226" t="s">
        <v>277</v>
      </c>
      <c r="F169" s="227" t="s">
        <v>278</v>
      </c>
      <c r="G169" s="228" t="s">
        <v>268</v>
      </c>
      <c r="H169" s="229">
        <v>8.5399999999999991</v>
      </c>
      <c r="I169" s="88"/>
      <c r="J169" s="230">
        <f>ROUND(I169*H169,2)</f>
        <v>0</v>
      </c>
      <c r="K169" s="227" t="s">
        <v>250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3.6900000000000002E-2</v>
      </c>
      <c r="R169" s="91">
        <f>Q169*H169</f>
        <v>0.31512599999999996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602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603</v>
      </c>
      <c r="G170" s="231"/>
      <c r="H170" s="236">
        <v>8.5399999999999991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8</v>
      </c>
      <c r="D171" s="225" t="s">
        <v>144</v>
      </c>
      <c r="E171" s="226" t="s">
        <v>285</v>
      </c>
      <c r="F171" s="227" t="s">
        <v>286</v>
      </c>
      <c r="G171" s="228" t="s">
        <v>287</v>
      </c>
      <c r="H171" s="229">
        <v>43.92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604</v>
      </c>
    </row>
    <row r="172" spans="1:65" s="14" customFormat="1">
      <c r="A172" s="244"/>
      <c r="B172" s="245"/>
      <c r="C172" s="244"/>
      <c r="D172" s="233" t="s">
        <v>149</v>
      </c>
      <c r="E172" s="246" t="s">
        <v>1</v>
      </c>
      <c r="F172" s="247" t="s">
        <v>289</v>
      </c>
      <c r="G172" s="244"/>
      <c r="H172" s="246" t="s">
        <v>1</v>
      </c>
      <c r="I172" s="244"/>
      <c r="J172" s="244"/>
      <c r="K172" s="244"/>
      <c r="L172" s="107"/>
      <c r="M172" s="109"/>
      <c r="N172" s="110"/>
      <c r="O172" s="110"/>
      <c r="P172" s="110"/>
      <c r="Q172" s="110"/>
      <c r="R172" s="110"/>
      <c r="S172" s="110"/>
      <c r="T172" s="111"/>
      <c r="AT172" s="108" t="s">
        <v>149</v>
      </c>
      <c r="AU172" s="108" t="s">
        <v>84</v>
      </c>
      <c r="AV172" s="14" t="s">
        <v>82</v>
      </c>
      <c r="AW172" s="14" t="s">
        <v>31</v>
      </c>
      <c r="AX172" s="14" t="s">
        <v>75</v>
      </c>
      <c r="AY172" s="108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605</v>
      </c>
      <c r="G173" s="231"/>
      <c r="H173" s="236">
        <v>43.92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82</v>
      </c>
      <c r="AY173" s="96" t="s">
        <v>143</v>
      </c>
    </row>
    <row r="174" spans="1:65" s="2" customFormat="1" ht="21.75" customHeight="1">
      <c r="A174" s="148"/>
      <c r="B174" s="149"/>
      <c r="C174" s="225" t="s">
        <v>291</v>
      </c>
      <c r="D174" s="225" t="s">
        <v>144</v>
      </c>
      <c r="E174" s="226" t="s">
        <v>292</v>
      </c>
      <c r="F174" s="227" t="s">
        <v>293</v>
      </c>
      <c r="G174" s="228" t="s">
        <v>287</v>
      </c>
      <c r="H174" s="229">
        <v>72.42</v>
      </c>
      <c r="I174" s="88"/>
      <c r="J174" s="230">
        <f>ROUND(I174*H174,2)</f>
        <v>0</v>
      </c>
      <c r="K174" s="227" t="s">
        <v>250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</v>
      </c>
      <c r="R174" s="91">
        <f>Q174*H174</f>
        <v>0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606</v>
      </c>
    </row>
    <row r="175" spans="1:65" s="14" customFormat="1">
      <c r="A175" s="244"/>
      <c r="B175" s="245"/>
      <c r="C175" s="244"/>
      <c r="D175" s="233" t="s">
        <v>149</v>
      </c>
      <c r="E175" s="246" t="s">
        <v>1</v>
      </c>
      <c r="F175" s="247" t="s">
        <v>295</v>
      </c>
      <c r="G175" s="244"/>
      <c r="H175" s="246" t="s">
        <v>1</v>
      </c>
      <c r="I175" s="244"/>
      <c r="J175" s="244"/>
      <c r="K175" s="244"/>
      <c r="L175" s="107"/>
      <c r="M175" s="109"/>
      <c r="N175" s="110"/>
      <c r="O175" s="110"/>
      <c r="P175" s="110"/>
      <c r="Q175" s="110"/>
      <c r="R175" s="110"/>
      <c r="S175" s="110"/>
      <c r="T175" s="111"/>
      <c r="AT175" s="108" t="s">
        <v>149</v>
      </c>
      <c r="AU175" s="108" t="s">
        <v>84</v>
      </c>
      <c r="AV175" s="14" t="s">
        <v>82</v>
      </c>
      <c r="AW175" s="14" t="s">
        <v>31</v>
      </c>
      <c r="AX175" s="14" t="s">
        <v>75</v>
      </c>
      <c r="AY175" s="108" t="s">
        <v>143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35" t="s">
        <v>607</v>
      </c>
      <c r="G176" s="231"/>
      <c r="H176" s="236">
        <v>83.522999999999996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75</v>
      </c>
      <c r="AY176" s="96" t="s">
        <v>143</v>
      </c>
    </row>
    <row r="177" spans="1:65" s="12" customFormat="1">
      <c r="A177" s="231"/>
      <c r="B177" s="232"/>
      <c r="C177" s="231"/>
      <c r="D177" s="233" t="s">
        <v>149</v>
      </c>
      <c r="E177" s="234" t="s">
        <v>1</v>
      </c>
      <c r="F177" s="235" t="s">
        <v>298</v>
      </c>
      <c r="G177" s="231"/>
      <c r="H177" s="236">
        <v>2.78</v>
      </c>
      <c r="I177" s="231"/>
      <c r="J177" s="231"/>
      <c r="K177" s="231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75</v>
      </c>
      <c r="AY177" s="96" t="s">
        <v>143</v>
      </c>
    </row>
    <row r="178" spans="1:65" s="16" customFormat="1">
      <c r="A178" s="253"/>
      <c r="B178" s="254"/>
      <c r="C178" s="253"/>
      <c r="D178" s="233" t="s">
        <v>149</v>
      </c>
      <c r="E178" s="255" t="s">
        <v>1</v>
      </c>
      <c r="F178" s="256" t="s">
        <v>299</v>
      </c>
      <c r="G178" s="253"/>
      <c r="H178" s="257">
        <v>86.302999999999997</v>
      </c>
      <c r="I178" s="253"/>
      <c r="J178" s="253"/>
      <c r="K178" s="253"/>
      <c r="L178" s="117"/>
      <c r="M178" s="119"/>
      <c r="N178" s="120"/>
      <c r="O178" s="120"/>
      <c r="P178" s="120"/>
      <c r="Q178" s="120"/>
      <c r="R178" s="120"/>
      <c r="S178" s="120"/>
      <c r="T178" s="121"/>
      <c r="AT178" s="118" t="s">
        <v>149</v>
      </c>
      <c r="AU178" s="118" t="s">
        <v>84</v>
      </c>
      <c r="AV178" s="16" t="s">
        <v>85</v>
      </c>
      <c r="AW178" s="16" t="s">
        <v>31</v>
      </c>
      <c r="AX178" s="16" t="s">
        <v>75</v>
      </c>
      <c r="AY178" s="118" t="s">
        <v>143</v>
      </c>
    </row>
    <row r="179" spans="1:65" s="14" customFormat="1">
      <c r="A179" s="244"/>
      <c r="B179" s="245"/>
      <c r="C179" s="244"/>
      <c r="D179" s="233" t="s">
        <v>149</v>
      </c>
      <c r="E179" s="246" t="s">
        <v>1</v>
      </c>
      <c r="F179" s="247" t="s">
        <v>300</v>
      </c>
      <c r="G179" s="244"/>
      <c r="H179" s="246" t="s">
        <v>1</v>
      </c>
      <c r="I179" s="244"/>
      <c r="J179" s="244"/>
      <c r="K179" s="244"/>
      <c r="L179" s="107"/>
      <c r="M179" s="109"/>
      <c r="N179" s="110"/>
      <c r="O179" s="110"/>
      <c r="P179" s="110"/>
      <c r="Q179" s="110"/>
      <c r="R179" s="110"/>
      <c r="S179" s="110"/>
      <c r="T179" s="111"/>
      <c r="AT179" s="108" t="s">
        <v>149</v>
      </c>
      <c r="AU179" s="108" t="s">
        <v>84</v>
      </c>
      <c r="AV179" s="14" t="s">
        <v>82</v>
      </c>
      <c r="AW179" s="14" t="s">
        <v>31</v>
      </c>
      <c r="AX179" s="14" t="s">
        <v>75</v>
      </c>
      <c r="AY179" s="108" t="s">
        <v>143</v>
      </c>
    </row>
    <row r="180" spans="1:65" s="12" customFormat="1">
      <c r="A180" s="231"/>
      <c r="B180" s="232"/>
      <c r="C180" s="231"/>
      <c r="D180" s="233" t="s">
        <v>149</v>
      </c>
      <c r="E180" s="234" t="s">
        <v>1</v>
      </c>
      <c r="F180" s="235" t="s">
        <v>608</v>
      </c>
      <c r="G180" s="231"/>
      <c r="H180" s="236">
        <v>-2.7719999999999998</v>
      </c>
      <c r="I180" s="231"/>
      <c r="J180" s="231"/>
      <c r="K180" s="231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75</v>
      </c>
      <c r="AY180" s="96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302</v>
      </c>
      <c r="G181" s="231"/>
      <c r="H181" s="236">
        <v>-4.8220000000000001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303</v>
      </c>
      <c r="G182" s="231"/>
      <c r="H182" s="236">
        <v>-0.78800000000000003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609</v>
      </c>
      <c r="G183" s="231"/>
      <c r="H183" s="236">
        <v>-0.89400000000000002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4" customFormat="1">
      <c r="A184" s="244"/>
      <c r="B184" s="245"/>
      <c r="C184" s="244"/>
      <c r="D184" s="233" t="s">
        <v>149</v>
      </c>
      <c r="E184" s="246" t="s">
        <v>1</v>
      </c>
      <c r="F184" s="247" t="s">
        <v>305</v>
      </c>
      <c r="G184" s="244"/>
      <c r="H184" s="246" t="s">
        <v>1</v>
      </c>
      <c r="I184" s="244"/>
      <c r="J184" s="244"/>
      <c r="K184" s="244"/>
      <c r="L184" s="107"/>
      <c r="M184" s="109"/>
      <c r="N184" s="110"/>
      <c r="O184" s="110"/>
      <c r="P184" s="110"/>
      <c r="Q184" s="110"/>
      <c r="R184" s="110"/>
      <c r="S184" s="110"/>
      <c r="T184" s="111"/>
      <c r="AT184" s="108" t="s">
        <v>149</v>
      </c>
      <c r="AU184" s="108" t="s">
        <v>84</v>
      </c>
      <c r="AV184" s="14" t="s">
        <v>82</v>
      </c>
      <c r="AW184" s="14" t="s">
        <v>31</v>
      </c>
      <c r="AX184" s="14" t="s">
        <v>75</v>
      </c>
      <c r="AY184" s="108" t="s">
        <v>143</v>
      </c>
    </row>
    <row r="185" spans="1:65" s="12" customFormat="1" ht="22.5">
      <c r="A185" s="231"/>
      <c r="B185" s="232"/>
      <c r="C185" s="231"/>
      <c r="D185" s="233" t="s">
        <v>149</v>
      </c>
      <c r="E185" s="234" t="s">
        <v>1</v>
      </c>
      <c r="F185" s="235" t="s">
        <v>306</v>
      </c>
      <c r="G185" s="231"/>
      <c r="H185" s="236">
        <v>-2.512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 ht="22.5">
      <c r="A186" s="231"/>
      <c r="B186" s="232"/>
      <c r="C186" s="231"/>
      <c r="D186" s="233" t="s">
        <v>149</v>
      </c>
      <c r="E186" s="234" t="s">
        <v>1</v>
      </c>
      <c r="F186" s="235" t="s">
        <v>307</v>
      </c>
      <c r="G186" s="231"/>
      <c r="H186" s="236">
        <v>-2.0950000000000002</v>
      </c>
      <c r="I186" s="231"/>
      <c r="J186" s="231"/>
      <c r="K186" s="231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6" customFormat="1">
      <c r="A187" s="253"/>
      <c r="B187" s="254"/>
      <c r="C187" s="253"/>
      <c r="D187" s="233" t="s">
        <v>149</v>
      </c>
      <c r="E187" s="255" t="s">
        <v>169</v>
      </c>
      <c r="F187" s="256" t="s">
        <v>299</v>
      </c>
      <c r="G187" s="253"/>
      <c r="H187" s="257">
        <v>-13.882999999999999</v>
      </c>
      <c r="I187" s="253"/>
      <c r="J187" s="253"/>
      <c r="K187" s="253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149</v>
      </c>
      <c r="AU187" s="118" t="s">
        <v>84</v>
      </c>
      <c r="AV187" s="16" t="s">
        <v>85</v>
      </c>
      <c r="AW187" s="16" t="s">
        <v>31</v>
      </c>
      <c r="AX187" s="16" t="s">
        <v>75</v>
      </c>
      <c r="AY187" s="118" t="s">
        <v>143</v>
      </c>
    </row>
    <row r="188" spans="1:65" s="15" customFormat="1">
      <c r="A188" s="248"/>
      <c r="B188" s="249"/>
      <c r="C188" s="248"/>
      <c r="D188" s="233" t="s">
        <v>149</v>
      </c>
      <c r="E188" s="250" t="s">
        <v>208</v>
      </c>
      <c r="F188" s="251" t="s">
        <v>255</v>
      </c>
      <c r="G188" s="248"/>
      <c r="H188" s="252">
        <v>72.42</v>
      </c>
      <c r="I188" s="248"/>
      <c r="J188" s="248"/>
      <c r="K188" s="248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16.5" customHeight="1">
      <c r="A189" s="148"/>
      <c r="B189" s="149"/>
      <c r="C189" s="225" t="s">
        <v>308</v>
      </c>
      <c r="D189" s="225" t="s">
        <v>144</v>
      </c>
      <c r="E189" s="226" t="s">
        <v>309</v>
      </c>
      <c r="F189" s="227" t="s">
        <v>310</v>
      </c>
      <c r="G189" s="228" t="s">
        <v>245</v>
      </c>
      <c r="H189" s="229">
        <v>136.92400000000001</v>
      </c>
      <c r="I189" s="88"/>
      <c r="J189" s="230">
        <f>ROUND(I189*H189,2)</f>
        <v>0</v>
      </c>
      <c r="K189" s="227" t="s">
        <v>250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8.4999999999999995E-4</v>
      </c>
      <c r="R189" s="91">
        <f>Q189*H189</f>
        <v>0.1163854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610</v>
      </c>
    </row>
    <row r="190" spans="1:65" s="12" customFormat="1">
      <c r="A190" s="231"/>
      <c r="B190" s="232"/>
      <c r="C190" s="231"/>
      <c r="D190" s="233" t="s">
        <v>149</v>
      </c>
      <c r="E190" s="234" t="s">
        <v>1</v>
      </c>
      <c r="F190" s="235" t="s">
        <v>611</v>
      </c>
      <c r="G190" s="231"/>
      <c r="H190" s="236">
        <v>136.92400000000001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5" customFormat="1">
      <c r="A191" s="248"/>
      <c r="B191" s="249"/>
      <c r="C191" s="248"/>
      <c r="D191" s="233" t="s">
        <v>149</v>
      </c>
      <c r="E191" s="250" t="s">
        <v>203</v>
      </c>
      <c r="F191" s="251" t="s">
        <v>255</v>
      </c>
      <c r="G191" s="248"/>
      <c r="H191" s="252">
        <v>136.92400000000001</v>
      </c>
      <c r="I191" s="248"/>
      <c r="J191" s="248"/>
      <c r="K191" s="248"/>
      <c r="L191" s="112"/>
      <c r="M191" s="114"/>
      <c r="N191" s="115"/>
      <c r="O191" s="115"/>
      <c r="P191" s="115"/>
      <c r="Q191" s="115"/>
      <c r="R191" s="115"/>
      <c r="S191" s="115"/>
      <c r="T191" s="116"/>
      <c r="AT191" s="113" t="s">
        <v>149</v>
      </c>
      <c r="AU191" s="113" t="s">
        <v>84</v>
      </c>
      <c r="AV191" s="15" t="s">
        <v>101</v>
      </c>
      <c r="AW191" s="15" t="s">
        <v>31</v>
      </c>
      <c r="AX191" s="15" t="s">
        <v>82</v>
      </c>
      <c r="AY191" s="113" t="s">
        <v>143</v>
      </c>
    </row>
    <row r="192" spans="1:65" s="2" customFormat="1" ht="21.75" customHeight="1">
      <c r="A192" s="148"/>
      <c r="B192" s="149"/>
      <c r="C192" s="225" t="s">
        <v>313</v>
      </c>
      <c r="D192" s="225" t="s">
        <v>144</v>
      </c>
      <c r="E192" s="226" t="s">
        <v>314</v>
      </c>
      <c r="F192" s="227" t="s">
        <v>315</v>
      </c>
      <c r="G192" s="228" t="s">
        <v>245</v>
      </c>
      <c r="H192" s="229">
        <v>136.92400000000001</v>
      </c>
      <c r="I192" s="88"/>
      <c r="J192" s="230">
        <f>ROUND(I192*H192,2)</f>
        <v>0</v>
      </c>
      <c r="K192" s="227" t="s">
        <v>250</v>
      </c>
      <c r="L192" s="25"/>
      <c r="M192" s="89" t="s">
        <v>1</v>
      </c>
      <c r="N192" s="90" t="s">
        <v>40</v>
      </c>
      <c r="O192" s="35"/>
      <c r="P192" s="91">
        <f>O192*H192</f>
        <v>0</v>
      </c>
      <c r="Q192" s="91">
        <v>0</v>
      </c>
      <c r="R192" s="91">
        <f>Q192*H192</f>
        <v>0</v>
      </c>
      <c r="S192" s="91">
        <v>0</v>
      </c>
      <c r="T192" s="92">
        <f>S192*H192</f>
        <v>0</v>
      </c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R192" s="93" t="s">
        <v>101</v>
      </c>
      <c r="AT192" s="93" t="s">
        <v>144</v>
      </c>
      <c r="AU192" s="93" t="s">
        <v>84</v>
      </c>
      <c r="AY192" s="18" t="s">
        <v>143</v>
      </c>
      <c r="BE192" s="94">
        <f>IF(N192="základní",J192,0)</f>
        <v>0</v>
      </c>
      <c r="BF192" s="94">
        <f>IF(N192="snížená",J192,0)</f>
        <v>0</v>
      </c>
      <c r="BG192" s="94">
        <f>IF(N192="zákl. přenesená",J192,0)</f>
        <v>0</v>
      </c>
      <c r="BH192" s="94">
        <f>IF(N192="sníž. přenesená",J192,0)</f>
        <v>0</v>
      </c>
      <c r="BI192" s="94">
        <f>IF(N192="nulová",J192,0)</f>
        <v>0</v>
      </c>
      <c r="BJ192" s="18" t="s">
        <v>82</v>
      </c>
      <c r="BK192" s="94">
        <f>ROUND(I192*H192,2)</f>
        <v>0</v>
      </c>
      <c r="BL192" s="18" t="s">
        <v>101</v>
      </c>
      <c r="BM192" s="93" t="s">
        <v>612</v>
      </c>
    </row>
    <row r="193" spans="1:65" s="12" customFormat="1">
      <c r="A193" s="231"/>
      <c r="B193" s="232"/>
      <c r="C193" s="231"/>
      <c r="D193" s="233" t="s">
        <v>149</v>
      </c>
      <c r="E193" s="234" t="s">
        <v>1</v>
      </c>
      <c r="F193" s="235" t="s">
        <v>203</v>
      </c>
      <c r="G193" s="231"/>
      <c r="H193" s="236">
        <v>136.92400000000001</v>
      </c>
      <c r="I193" s="231"/>
      <c r="J193" s="231"/>
      <c r="K193" s="231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82</v>
      </c>
      <c r="AY193" s="96" t="s">
        <v>143</v>
      </c>
    </row>
    <row r="194" spans="1:65" s="2" customFormat="1" ht="21.75" customHeight="1">
      <c r="A194" s="148"/>
      <c r="B194" s="149"/>
      <c r="C194" s="225" t="s">
        <v>317</v>
      </c>
      <c r="D194" s="225" t="s">
        <v>144</v>
      </c>
      <c r="E194" s="226" t="s">
        <v>318</v>
      </c>
      <c r="F194" s="227" t="s">
        <v>319</v>
      </c>
      <c r="G194" s="228" t="s">
        <v>287</v>
      </c>
      <c r="H194" s="229">
        <v>8.359</v>
      </c>
      <c r="I194" s="88"/>
      <c r="J194" s="230">
        <f>ROUND(I194*H194,2)</f>
        <v>0</v>
      </c>
      <c r="K194" s="227" t="s">
        <v>250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613</v>
      </c>
    </row>
    <row r="195" spans="1:65" s="14" customFormat="1">
      <c r="A195" s="244"/>
      <c r="B195" s="245"/>
      <c r="C195" s="244"/>
      <c r="D195" s="233" t="s">
        <v>149</v>
      </c>
      <c r="E195" s="246" t="s">
        <v>1</v>
      </c>
      <c r="F195" s="247" t="s">
        <v>321</v>
      </c>
      <c r="G195" s="244"/>
      <c r="H195" s="246" t="s">
        <v>1</v>
      </c>
      <c r="I195" s="244"/>
      <c r="J195" s="244"/>
      <c r="K195" s="244"/>
      <c r="L195" s="107"/>
      <c r="M195" s="109"/>
      <c r="N195" s="110"/>
      <c r="O195" s="110"/>
      <c r="P195" s="110"/>
      <c r="Q195" s="110"/>
      <c r="R195" s="110"/>
      <c r="S195" s="110"/>
      <c r="T195" s="111"/>
      <c r="AT195" s="108" t="s">
        <v>149</v>
      </c>
      <c r="AU195" s="108" t="s">
        <v>84</v>
      </c>
      <c r="AV195" s="14" t="s">
        <v>82</v>
      </c>
      <c r="AW195" s="14" t="s">
        <v>31</v>
      </c>
      <c r="AX195" s="14" t="s">
        <v>75</v>
      </c>
      <c r="AY195" s="108" t="s">
        <v>143</v>
      </c>
    </row>
    <row r="196" spans="1:65" s="12" customFormat="1">
      <c r="A196" s="231"/>
      <c r="B196" s="232"/>
      <c r="C196" s="231"/>
      <c r="D196" s="233" t="s">
        <v>149</v>
      </c>
      <c r="E196" s="234" t="s">
        <v>1</v>
      </c>
      <c r="F196" s="235" t="s">
        <v>212</v>
      </c>
      <c r="G196" s="231"/>
      <c r="H196" s="236">
        <v>8.359</v>
      </c>
      <c r="I196" s="231"/>
      <c r="J196" s="231"/>
      <c r="K196" s="231"/>
      <c r="L196" s="95"/>
      <c r="M196" s="97"/>
      <c r="N196" s="98"/>
      <c r="O196" s="98"/>
      <c r="P196" s="98"/>
      <c r="Q196" s="98"/>
      <c r="R196" s="98"/>
      <c r="S196" s="98"/>
      <c r="T196" s="99"/>
      <c r="AT196" s="96" t="s">
        <v>149</v>
      </c>
      <c r="AU196" s="96" t="s">
        <v>84</v>
      </c>
      <c r="AV196" s="12" t="s">
        <v>84</v>
      </c>
      <c r="AW196" s="12" t="s">
        <v>31</v>
      </c>
      <c r="AX196" s="12" t="s">
        <v>82</v>
      </c>
      <c r="AY196" s="96" t="s">
        <v>143</v>
      </c>
    </row>
    <row r="197" spans="1:65" s="2" customFormat="1" ht="21.75" customHeight="1">
      <c r="A197" s="148"/>
      <c r="B197" s="149"/>
      <c r="C197" s="225" t="s">
        <v>323</v>
      </c>
      <c r="D197" s="225" t="s">
        <v>144</v>
      </c>
      <c r="E197" s="226" t="s">
        <v>324</v>
      </c>
      <c r="F197" s="227" t="s">
        <v>325</v>
      </c>
      <c r="G197" s="228" t="s">
        <v>287</v>
      </c>
      <c r="H197" s="229">
        <v>72.42</v>
      </c>
      <c r="I197" s="88"/>
      <c r="J197" s="230">
        <f>ROUND(I197*H197,2)</f>
        <v>0</v>
      </c>
      <c r="K197" s="227" t="s">
        <v>250</v>
      </c>
      <c r="L197" s="25"/>
      <c r="M197" s="89" t="s">
        <v>1</v>
      </c>
      <c r="N197" s="90" t="s">
        <v>40</v>
      </c>
      <c r="O197" s="35"/>
      <c r="P197" s="91">
        <f>O197*H197</f>
        <v>0</v>
      </c>
      <c r="Q197" s="91">
        <v>0</v>
      </c>
      <c r="R197" s="91">
        <f>Q197*H197</f>
        <v>0</v>
      </c>
      <c r="S197" s="91">
        <v>0</v>
      </c>
      <c r="T197" s="92">
        <f>S197*H197</f>
        <v>0</v>
      </c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R197" s="93" t="s">
        <v>101</v>
      </c>
      <c r="AT197" s="93" t="s">
        <v>144</v>
      </c>
      <c r="AU197" s="93" t="s">
        <v>84</v>
      </c>
      <c r="AY197" s="18" t="s">
        <v>143</v>
      </c>
      <c r="BE197" s="94">
        <f>IF(N197="základní",J197,0)</f>
        <v>0</v>
      </c>
      <c r="BF197" s="94">
        <f>IF(N197="snížená",J197,0)</f>
        <v>0</v>
      </c>
      <c r="BG197" s="94">
        <f>IF(N197="zákl. přenesená",J197,0)</f>
        <v>0</v>
      </c>
      <c r="BH197" s="94">
        <f>IF(N197="sníž. přenesená",J197,0)</f>
        <v>0</v>
      </c>
      <c r="BI197" s="94">
        <f>IF(N197="nulová",J197,0)</f>
        <v>0</v>
      </c>
      <c r="BJ197" s="18" t="s">
        <v>82</v>
      </c>
      <c r="BK197" s="94">
        <f>ROUND(I197*H197,2)</f>
        <v>0</v>
      </c>
      <c r="BL197" s="18" t="s">
        <v>101</v>
      </c>
      <c r="BM197" s="93" t="s">
        <v>614</v>
      </c>
    </row>
    <row r="198" spans="1:65" s="12" customFormat="1">
      <c r="A198" s="231"/>
      <c r="B198" s="232"/>
      <c r="C198" s="231"/>
      <c r="D198" s="233" t="s">
        <v>149</v>
      </c>
      <c r="E198" s="234" t="s">
        <v>1</v>
      </c>
      <c r="F198" s="235" t="s">
        <v>208</v>
      </c>
      <c r="G198" s="231"/>
      <c r="H198" s="236">
        <v>72.42</v>
      </c>
      <c r="I198" s="231"/>
      <c r="J198" s="231"/>
      <c r="K198" s="231"/>
      <c r="L198" s="95"/>
      <c r="M198" s="97"/>
      <c r="N198" s="98"/>
      <c r="O198" s="98"/>
      <c r="P198" s="98"/>
      <c r="Q198" s="98"/>
      <c r="R198" s="98"/>
      <c r="S198" s="98"/>
      <c r="T198" s="99"/>
      <c r="AT198" s="96" t="s">
        <v>149</v>
      </c>
      <c r="AU198" s="96" t="s">
        <v>84</v>
      </c>
      <c r="AV198" s="12" t="s">
        <v>84</v>
      </c>
      <c r="AW198" s="12" t="s">
        <v>31</v>
      </c>
      <c r="AX198" s="12" t="s">
        <v>82</v>
      </c>
      <c r="AY198" s="96" t="s">
        <v>143</v>
      </c>
    </row>
    <row r="199" spans="1:65" s="2" customFormat="1" ht="33" customHeight="1">
      <c r="A199" s="148"/>
      <c r="B199" s="149"/>
      <c r="C199" s="225" t="s">
        <v>7</v>
      </c>
      <c r="D199" s="225" t="s">
        <v>144</v>
      </c>
      <c r="E199" s="226" t="s">
        <v>327</v>
      </c>
      <c r="F199" s="227" t="s">
        <v>328</v>
      </c>
      <c r="G199" s="228" t="s">
        <v>287</v>
      </c>
      <c r="H199" s="229">
        <v>3621</v>
      </c>
      <c r="I199" s="88"/>
      <c r="J199" s="230">
        <f>ROUND(I199*H199,2)</f>
        <v>0</v>
      </c>
      <c r="K199" s="227" t="s">
        <v>250</v>
      </c>
      <c r="L199" s="25"/>
      <c r="M199" s="89" t="s">
        <v>1</v>
      </c>
      <c r="N199" s="90" t="s">
        <v>40</v>
      </c>
      <c r="O199" s="35"/>
      <c r="P199" s="91">
        <f>O199*H199</f>
        <v>0</v>
      </c>
      <c r="Q199" s="91">
        <v>0</v>
      </c>
      <c r="R199" s="91">
        <f>Q199*H199</f>
        <v>0</v>
      </c>
      <c r="S199" s="91">
        <v>0</v>
      </c>
      <c r="T199" s="92">
        <f>S199*H199</f>
        <v>0</v>
      </c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R199" s="93" t="s">
        <v>101</v>
      </c>
      <c r="AT199" s="93" t="s">
        <v>144</v>
      </c>
      <c r="AU199" s="93" t="s">
        <v>84</v>
      </c>
      <c r="AY199" s="18" t="s">
        <v>143</v>
      </c>
      <c r="BE199" s="94">
        <f>IF(N199="základní",J199,0)</f>
        <v>0</v>
      </c>
      <c r="BF199" s="94">
        <f>IF(N199="snížená",J199,0)</f>
        <v>0</v>
      </c>
      <c r="BG199" s="94">
        <f>IF(N199="zákl. přenesená",J199,0)</f>
        <v>0</v>
      </c>
      <c r="BH199" s="94">
        <f>IF(N199="sníž. přenesená",J199,0)</f>
        <v>0</v>
      </c>
      <c r="BI199" s="94">
        <f>IF(N199="nulová",J199,0)</f>
        <v>0</v>
      </c>
      <c r="BJ199" s="18" t="s">
        <v>82</v>
      </c>
      <c r="BK199" s="94">
        <f>ROUND(I199*H199,2)</f>
        <v>0</v>
      </c>
      <c r="BL199" s="18" t="s">
        <v>101</v>
      </c>
      <c r="BM199" s="93" t="s">
        <v>615</v>
      </c>
    </row>
    <row r="200" spans="1:65" s="12" customFormat="1">
      <c r="A200" s="231"/>
      <c r="B200" s="232"/>
      <c r="C200" s="231"/>
      <c r="D200" s="233" t="s">
        <v>149</v>
      </c>
      <c r="E200" s="234" t="s">
        <v>1</v>
      </c>
      <c r="F200" s="235" t="s">
        <v>330</v>
      </c>
      <c r="G200" s="231"/>
      <c r="H200" s="236">
        <v>3621</v>
      </c>
      <c r="I200" s="231"/>
      <c r="J200" s="231"/>
      <c r="K200" s="231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82</v>
      </c>
      <c r="AY200" s="96" t="s">
        <v>143</v>
      </c>
    </row>
    <row r="201" spans="1:65" s="2" customFormat="1" ht="21.75" customHeight="1">
      <c r="A201" s="148"/>
      <c r="B201" s="149"/>
      <c r="C201" s="225" t="s">
        <v>331</v>
      </c>
      <c r="D201" s="225" t="s">
        <v>144</v>
      </c>
      <c r="E201" s="226" t="s">
        <v>332</v>
      </c>
      <c r="F201" s="227" t="s">
        <v>333</v>
      </c>
      <c r="G201" s="228" t="s">
        <v>287</v>
      </c>
      <c r="H201" s="229">
        <v>8.359</v>
      </c>
      <c r="I201" s="88"/>
      <c r="J201" s="230">
        <f>ROUND(I201*H201,2)</f>
        <v>0</v>
      </c>
      <c r="K201" s="227" t="s">
        <v>250</v>
      </c>
      <c r="L201" s="25"/>
      <c r="M201" s="89" t="s">
        <v>1</v>
      </c>
      <c r="N201" s="90" t="s">
        <v>40</v>
      </c>
      <c r="O201" s="35"/>
      <c r="P201" s="91">
        <f>O201*H201</f>
        <v>0</v>
      </c>
      <c r="Q201" s="91">
        <v>0</v>
      </c>
      <c r="R201" s="91">
        <f>Q201*H201</f>
        <v>0</v>
      </c>
      <c r="S201" s="91">
        <v>0</v>
      </c>
      <c r="T201" s="92">
        <f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93" t="s">
        <v>101</v>
      </c>
      <c r="AT201" s="93" t="s">
        <v>144</v>
      </c>
      <c r="AU201" s="93" t="s">
        <v>84</v>
      </c>
      <c r="AY201" s="18" t="s">
        <v>143</v>
      </c>
      <c r="BE201" s="94">
        <f>IF(N201="základní",J201,0)</f>
        <v>0</v>
      </c>
      <c r="BF201" s="94">
        <f>IF(N201="snížená",J201,0)</f>
        <v>0</v>
      </c>
      <c r="BG201" s="94">
        <f>IF(N201="zákl. přenesená",J201,0)</f>
        <v>0</v>
      </c>
      <c r="BH201" s="94">
        <f>IF(N201="sníž. přenesená",J201,0)</f>
        <v>0</v>
      </c>
      <c r="BI201" s="94">
        <f>IF(N201="nulová",J201,0)</f>
        <v>0</v>
      </c>
      <c r="BJ201" s="18" t="s">
        <v>82</v>
      </c>
      <c r="BK201" s="94">
        <f>ROUND(I201*H201,2)</f>
        <v>0</v>
      </c>
      <c r="BL201" s="18" t="s">
        <v>101</v>
      </c>
      <c r="BM201" s="93" t="s">
        <v>616</v>
      </c>
    </row>
    <row r="202" spans="1:65" s="12" customFormat="1">
      <c r="A202" s="231"/>
      <c r="B202" s="232"/>
      <c r="C202" s="231"/>
      <c r="D202" s="233" t="s">
        <v>149</v>
      </c>
      <c r="E202" s="234" t="s">
        <v>1</v>
      </c>
      <c r="F202" s="235" t="s">
        <v>212</v>
      </c>
      <c r="G202" s="231"/>
      <c r="H202" s="236">
        <v>8.359</v>
      </c>
      <c r="I202" s="231"/>
      <c r="J202" s="231"/>
      <c r="K202" s="231"/>
      <c r="L202" s="95"/>
      <c r="M202" s="97"/>
      <c r="N202" s="98"/>
      <c r="O202" s="98"/>
      <c r="P202" s="98"/>
      <c r="Q202" s="98"/>
      <c r="R202" s="98"/>
      <c r="S202" s="98"/>
      <c r="T202" s="99"/>
      <c r="AT202" s="96" t="s">
        <v>149</v>
      </c>
      <c r="AU202" s="96" t="s">
        <v>84</v>
      </c>
      <c r="AV202" s="12" t="s">
        <v>84</v>
      </c>
      <c r="AW202" s="12" t="s">
        <v>31</v>
      </c>
      <c r="AX202" s="12" t="s">
        <v>82</v>
      </c>
      <c r="AY202" s="96" t="s">
        <v>143</v>
      </c>
    </row>
    <row r="203" spans="1:65" s="2" customFormat="1" ht="16.5" customHeight="1">
      <c r="A203" s="148"/>
      <c r="B203" s="149"/>
      <c r="C203" s="225" t="s">
        <v>335</v>
      </c>
      <c r="D203" s="225" t="s">
        <v>144</v>
      </c>
      <c r="E203" s="226" t="s">
        <v>336</v>
      </c>
      <c r="F203" s="227" t="s">
        <v>337</v>
      </c>
      <c r="G203" s="228" t="s">
        <v>287</v>
      </c>
      <c r="H203" s="229">
        <v>72.42</v>
      </c>
      <c r="I203" s="88"/>
      <c r="J203" s="230">
        <f>ROUND(I203*H203,2)</f>
        <v>0</v>
      </c>
      <c r="K203" s="227" t="s">
        <v>250</v>
      </c>
      <c r="L203" s="25"/>
      <c r="M203" s="89" t="s">
        <v>1</v>
      </c>
      <c r="N203" s="90" t="s">
        <v>40</v>
      </c>
      <c r="O203" s="35"/>
      <c r="P203" s="91">
        <f>O203*H203</f>
        <v>0</v>
      </c>
      <c r="Q203" s="91">
        <v>0</v>
      </c>
      <c r="R203" s="91">
        <f>Q203*H203</f>
        <v>0</v>
      </c>
      <c r="S203" s="91">
        <v>0</v>
      </c>
      <c r="T203" s="92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93" t="s">
        <v>101</v>
      </c>
      <c r="AT203" s="93" t="s">
        <v>144</v>
      </c>
      <c r="AU203" s="93" t="s">
        <v>84</v>
      </c>
      <c r="AY203" s="18" t="s">
        <v>143</v>
      </c>
      <c r="BE203" s="94">
        <f>IF(N203="základní",J203,0)</f>
        <v>0</v>
      </c>
      <c r="BF203" s="94">
        <f>IF(N203="snížená",J203,0)</f>
        <v>0</v>
      </c>
      <c r="BG203" s="94">
        <f>IF(N203="zákl. přenesená",J203,0)</f>
        <v>0</v>
      </c>
      <c r="BH203" s="94">
        <f>IF(N203="sníž. přenesená",J203,0)</f>
        <v>0</v>
      </c>
      <c r="BI203" s="94">
        <f>IF(N203="nulová",J203,0)</f>
        <v>0</v>
      </c>
      <c r="BJ203" s="18" t="s">
        <v>82</v>
      </c>
      <c r="BK203" s="94">
        <f>ROUND(I203*H203,2)</f>
        <v>0</v>
      </c>
      <c r="BL203" s="18" t="s">
        <v>101</v>
      </c>
      <c r="BM203" s="93" t="s">
        <v>617</v>
      </c>
    </row>
    <row r="204" spans="1:65" s="12" customFormat="1">
      <c r="A204" s="231"/>
      <c r="B204" s="232"/>
      <c r="C204" s="231"/>
      <c r="D204" s="233" t="s">
        <v>149</v>
      </c>
      <c r="E204" s="234" t="s">
        <v>1</v>
      </c>
      <c r="F204" s="235" t="s">
        <v>208</v>
      </c>
      <c r="G204" s="231"/>
      <c r="H204" s="236">
        <v>72.42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82</v>
      </c>
      <c r="AY204" s="96" t="s">
        <v>143</v>
      </c>
    </row>
    <row r="205" spans="1:65" s="2" customFormat="1" ht="21.75" customHeight="1">
      <c r="A205" s="148"/>
      <c r="B205" s="149"/>
      <c r="C205" s="225" t="s">
        <v>340</v>
      </c>
      <c r="D205" s="225" t="s">
        <v>144</v>
      </c>
      <c r="E205" s="226" t="s">
        <v>341</v>
      </c>
      <c r="F205" s="227" t="s">
        <v>342</v>
      </c>
      <c r="G205" s="228" t="s">
        <v>343</v>
      </c>
      <c r="H205" s="229">
        <v>115.872</v>
      </c>
      <c r="I205" s="88"/>
      <c r="J205" s="230">
        <f>ROUND(I205*H205,2)</f>
        <v>0</v>
      </c>
      <c r="K205" s="227" t="s">
        <v>250</v>
      </c>
      <c r="L205" s="25"/>
      <c r="M205" s="89" t="s">
        <v>1</v>
      </c>
      <c r="N205" s="90" t="s">
        <v>40</v>
      </c>
      <c r="O205" s="35"/>
      <c r="P205" s="91">
        <f>O205*H205</f>
        <v>0</v>
      </c>
      <c r="Q205" s="91">
        <v>0</v>
      </c>
      <c r="R205" s="91">
        <f>Q205*H205</f>
        <v>0</v>
      </c>
      <c r="S205" s="91">
        <v>0</v>
      </c>
      <c r="T205" s="92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93" t="s">
        <v>101</v>
      </c>
      <c r="AT205" s="93" t="s">
        <v>144</v>
      </c>
      <c r="AU205" s="93" t="s">
        <v>84</v>
      </c>
      <c r="AY205" s="18" t="s">
        <v>143</v>
      </c>
      <c r="BE205" s="94">
        <f>IF(N205="základní",J205,0)</f>
        <v>0</v>
      </c>
      <c r="BF205" s="94">
        <f>IF(N205="snížená",J205,0)</f>
        <v>0</v>
      </c>
      <c r="BG205" s="94">
        <f>IF(N205="zákl. přenesená",J205,0)</f>
        <v>0</v>
      </c>
      <c r="BH205" s="94">
        <f>IF(N205="sníž. přenesená",J205,0)</f>
        <v>0</v>
      </c>
      <c r="BI205" s="94">
        <f>IF(N205="nulová",J205,0)</f>
        <v>0</v>
      </c>
      <c r="BJ205" s="18" t="s">
        <v>82</v>
      </c>
      <c r="BK205" s="94">
        <f>ROUND(I205*H205,2)</f>
        <v>0</v>
      </c>
      <c r="BL205" s="18" t="s">
        <v>101</v>
      </c>
      <c r="BM205" s="93" t="s">
        <v>618</v>
      </c>
    </row>
    <row r="206" spans="1:65" s="12" customFormat="1">
      <c r="A206" s="231"/>
      <c r="B206" s="232"/>
      <c r="C206" s="231"/>
      <c r="D206" s="233" t="s">
        <v>149</v>
      </c>
      <c r="E206" s="234" t="s">
        <v>1</v>
      </c>
      <c r="F206" s="235" t="s">
        <v>345</v>
      </c>
      <c r="G206" s="231"/>
      <c r="H206" s="236">
        <v>115.872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82</v>
      </c>
      <c r="AY206" s="96" t="s">
        <v>143</v>
      </c>
    </row>
    <row r="207" spans="1:65" s="2" customFormat="1" ht="21.75" customHeight="1">
      <c r="A207" s="148"/>
      <c r="B207" s="149"/>
      <c r="C207" s="225" t="s">
        <v>346</v>
      </c>
      <c r="D207" s="225" t="s">
        <v>144</v>
      </c>
      <c r="E207" s="226" t="s">
        <v>347</v>
      </c>
      <c r="F207" s="227" t="s">
        <v>348</v>
      </c>
      <c r="G207" s="228" t="s">
        <v>287</v>
      </c>
      <c r="H207" s="229">
        <v>56.328000000000003</v>
      </c>
      <c r="I207" s="88"/>
      <c r="J207" s="230">
        <f>ROUND(I207*H207,2)</f>
        <v>0</v>
      </c>
      <c r="K207" s="227" t="s">
        <v>250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0</v>
      </c>
      <c r="R207" s="91">
        <f>Q207*H207</f>
        <v>0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619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208</v>
      </c>
      <c r="G208" s="231"/>
      <c r="H208" s="236">
        <v>72.42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 ht="22.5">
      <c r="A209" s="231"/>
      <c r="B209" s="232"/>
      <c r="C209" s="231"/>
      <c r="D209" s="233" t="s">
        <v>149</v>
      </c>
      <c r="E209" s="234" t="s">
        <v>1</v>
      </c>
      <c r="F209" s="235" t="s">
        <v>350</v>
      </c>
      <c r="G209" s="231"/>
      <c r="H209" s="236">
        <v>13.882999999999999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4" customFormat="1">
      <c r="A210" s="244"/>
      <c r="B210" s="245"/>
      <c r="C210" s="244"/>
      <c r="D210" s="233" t="s">
        <v>149</v>
      </c>
      <c r="E210" s="246" t="s">
        <v>1</v>
      </c>
      <c r="F210" s="247" t="s">
        <v>351</v>
      </c>
      <c r="G210" s="244"/>
      <c r="H210" s="246" t="s">
        <v>1</v>
      </c>
      <c r="I210" s="244"/>
      <c r="J210" s="244"/>
      <c r="K210" s="244"/>
      <c r="L210" s="107"/>
      <c r="M210" s="109"/>
      <c r="N210" s="110"/>
      <c r="O210" s="110"/>
      <c r="P210" s="110"/>
      <c r="Q210" s="110"/>
      <c r="R210" s="110"/>
      <c r="S210" s="110"/>
      <c r="T210" s="111"/>
      <c r="AT210" s="108" t="s">
        <v>149</v>
      </c>
      <c r="AU210" s="108" t="s">
        <v>84</v>
      </c>
      <c r="AV210" s="14" t="s">
        <v>82</v>
      </c>
      <c r="AW210" s="14" t="s">
        <v>31</v>
      </c>
      <c r="AX210" s="14" t="s">
        <v>75</v>
      </c>
      <c r="AY210" s="108" t="s">
        <v>143</v>
      </c>
    </row>
    <row r="211" spans="1:65" s="12" customFormat="1">
      <c r="A211" s="231"/>
      <c r="B211" s="232"/>
      <c r="C211" s="231"/>
      <c r="D211" s="233" t="s">
        <v>149</v>
      </c>
      <c r="E211" s="234" t="s">
        <v>1</v>
      </c>
      <c r="F211" s="235" t="s">
        <v>352</v>
      </c>
      <c r="G211" s="231"/>
      <c r="H211" s="236">
        <v>-17.835000000000001</v>
      </c>
      <c r="I211" s="231"/>
      <c r="J211" s="231"/>
      <c r="K211" s="231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4" customFormat="1">
      <c r="A212" s="244"/>
      <c r="B212" s="245"/>
      <c r="C212" s="244"/>
      <c r="D212" s="233" t="s">
        <v>149</v>
      </c>
      <c r="E212" s="246" t="s">
        <v>1</v>
      </c>
      <c r="F212" s="247" t="s">
        <v>354</v>
      </c>
      <c r="G212" s="244"/>
      <c r="H212" s="246" t="s">
        <v>1</v>
      </c>
      <c r="I212" s="244"/>
      <c r="J212" s="244"/>
      <c r="K212" s="244"/>
      <c r="L212" s="107"/>
      <c r="M212" s="109"/>
      <c r="N212" s="110"/>
      <c r="O212" s="110"/>
      <c r="P212" s="110"/>
      <c r="Q212" s="110"/>
      <c r="R212" s="110"/>
      <c r="S212" s="110"/>
      <c r="T212" s="111"/>
      <c r="AT212" s="108" t="s">
        <v>149</v>
      </c>
      <c r="AU212" s="108" t="s">
        <v>84</v>
      </c>
      <c r="AV212" s="14" t="s">
        <v>82</v>
      </c>
      <c r="AW212" s="14" t="s">
        <v>31</v>
      </c>
      <c r="AX212" s="14" t="s">
        <v>75</v>
      </c>
      <c r="AY212" s="108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620</v>
      </c>
      <c r="G213" s="231"/>
      <c r="H213" s="236">
        <v>-2.7440000000000002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355</v>
      </c>
      <c r="G214" s="231"/>
      <c r="H214" s="236">
        <v>-4.3230000000000004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356</v>
      </c>
      <c r="G215" s="231"/>
      <c r="H215" s="236">
        <v>-1.26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31"/>
      <c r="B216" s="232"/>
      <c r="C216" s="231"/>
      <c r="D216" s="233" t="s">
        <v>149</v>
      </c>
      <c r="E216" s="234" t="s">
        <v>1</v>
      </c>
      <c r="F216" s="235" t="s">
        <v>621</v>
      </c>
      <c r="G216" s="231"/>
      <c r="H216" s="236">
        <v>-3.8130000000000002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358</v>
      </c>
      <c r="G217" s="231"/>
      <c r="H217" s="236">
        <v>-8.359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6" customFormat="1">
      <c r="A218" s="253"/>
      <c r="B218" s="254"/>
      <c r="C218" s="253"/>
      <c r="D218" s="233" t="s">
        <v>149</v>
      </c>
      <c r="E218" s="255" t="s">
        <v>359</v>
      </c>
      <c r="F218" s="256" t="s">
        <v>299</v>
      </c>
      <c r="G218" s="253"/>
      <c r="H218" s="257">
        <v>47.969000000000001</v>
      </c>
      <c r="I218" s="253"/>
      <c r="J218" s="253"/>
      <c r="K218" s="253"/>
      <c r="L218" s="117"/>
      <c r="M218" s="119"/>
      <c r="N218" s="120"/>
      <c r="O218" s="120"/>
      <c r="P218" s="120"/>
      <c r="Q218" s="120"/>
      <c r="R218" s="120"/>
      <c r="S218" s="120"/>
      <c r="T218" s="121"/>
      <c r="AT218" s="118" t="s">
        <v>149</v>
      </c>
      <c r="AU218" s="118" t="s">
        <v>84</v>
      </c>
      <c r="AV218" s="16" t="s">
        <v>85</v>
      </c>
      <c r="AW218" s="16" t="s">
        <v>31</v>
      </c>
      <c r="AX218" s="16" t="s">
        <v>75</v>
      </c>
      <c r="AY218" s="118" t="s">
        <v>143</v>
      </c>
    </row>
    <row r="219" spans="1:65" s="14" customFormat="1" ht="22.5">
      <c r="A219" s="244"/>
      <c r="B219" s="245"/>
      <c r="C219" s="244"/>
      <c r="D219" s="233" t="s">
        <v>149</v>
      </c>
      <c r="E219" s="246" t="s">
        <v>1</v>
      </c>
      <c r="F219" s="247" t="s">
        <v>360</v>
      </c>
      <c r="G219" s="244"/>
      <c r="H219" s="246" t="s">
        <v>1</v>
      </c>
      <c r="I219" s="244"/>
      <c r="J219" s="244"/>
      <c r="K219" s="244"/>
      <c r="L219" s="107"/>
      <c r="M219" s="109"/>
      <c r="N219" s="110"/>
      <c r="O219" s="110"/>
      <c r="P219" s="110"/>
      <c r="Q219" s="110"/>
      <c r="R219" s="110"/>
      <c r="S219" s="110"/>
      <c r="T219" s="111"/>
      <c r="AT219" s="108" t="s">
        <v>149</v>
      </c>
      <c r="AU219" s="108" t="s">
        <v>84</v>
      </c>
      <c r="AV219" s="14" t="s">
        <v>82</v>
      </c>
      <c r="AW219" s="14" t="s">
        <v>31</v>
      </c>
      <c r="AX219" s="14" t="s">
        <v>75</v>
      </c>
      <c r="AY219" s="108" t="s">
        <v>143</v>
      </c>
    </row>
    <row r="220" spans="1:65" s="12" customFormat="1" ht="33.75">
      <c r="A220" s="231"/>
      <c r="B220" s="232"/>
      <c r="C220" s="231"/>
      <c r="D220" s="233" t="s">
        <v>149</v>
      </c>
      <c r="E220" s="234" t="s">
        <v>212</v>
      </c>
      <c r="F220" s="235" t="s">
        <v>622</v>
      </c>
      <c r="G220" s="231"/>
      <c r="H220" s="236">
        <v>8.359</v>
      </c>
      <c r="I220" s="231"/>
      <c r="J220" s="231"/>
      <c r="K220" s="231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5" customFormat="1">
      <c r="A221" s="248"/>
      <c r="B221" s="249"/>
      <c r="C221" s="248"/>
      <c r="D221" s="233" t="s">
        <v>149</v>
      </c>
      <c r="E221" s="250" t="s">
        <v>210</v>
      </c>
      <c r="F221" s="251" t="s">
        <v>255</v>
      </c>
      <c r="G221" s="248"/>
      <c r="H221" s="252">
        <v>56.328000000000003</v>
      </c>
      <c r="I221" s="248"/>
      <c r="J221" s="248"/>
      <c r="K221" s="248"/>
      <c r="L221" s="112"/>
      <c r="M221" s="114"/>
      <c r="N221" s="115"/>
      <c r="O221" s="115"/>
      <c r="P221" s="115"/>
      <c r="Q221" s="115"/>
      <c r="R221" s="115"/>
      <c r="S221" s="115"/>
      <c r="T221" s="116"/>
      <c r="AT221" s="113" t="s">
        <v>149</v>
      </c>
      <c r="AU221" s="113" t="s">
        <v>84</v>
      </c>
      <c r="AV221" s="15" t="s">
        <v>101</v>
      </c>
      <c r="AW221" s="15" t="s">
        <v>31</v>
      </c>
      <c r="AX221" s="15" t="s">
        <v>82</v>
      </c>
      <c r="AY221" s="113" t="s">
        <v>143</v>
      </c>
    </row>
    <row r="222" spans="1:65" s="2" customFormat="1" ht="16.5" customHeight="1">
      <c r="A222" s="148"/>
      <c r="B222" s="149"/>
      <c r="C222" s="258" t="s">
        <v>362</v>
      </c>
      <c r="D222" s="258" t="s">
        <v>363</v>
      </c>
      <c r="E222" s="259" t="s">
        <v>364</v>
      </c>
      <c r="F222" s="260" t="s">
        <v>365</v>
      </c>
      <c r="G222" s="261" t="s">
        <v>343</v>
      </c>
      <c r="H222" s="262">
        <v>96.537999999999997</v>
      </c>
      <c r="I222" s="122"/>
      <c r="J222" s="263">
        <f>ROUND(I222*H222,2)</f>
        <v>0</v>
      </c>
      <c r="K222" s="260" t="s">
        <v>250</v>
      </c>
      <c r="L222" s="123"/>
      <c r="M222" s="124" t="s">
        <v>1</v>
      </c>
      <c r="N222" s="125" t="s">
        <v>40</v>
      </c>
      <c r="O222" s="35"/>
      <c r="P222" s="91">
        <f>O222*H222</f>
        <v>0</v>
      </c>
      <c r="Q222" s="91">
        <v>0</v>
      </c>
      <c r="R222" s="91">
        <f>Q222*H222</f>
        <v>0</v>
      </c>
      <c r="S222" s="91">
        <v>0</v>
      </c>
      <c r="T222" s="92">
        <f>S222*H222</f>
        <v>0</v>
      </c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R222" s="93" t="s">
        <v>162</v>
      </c>
      <c r="AT222" s="93" t="s">
        <v>363</v>
      </c>
      <c r="AU222" s="93" t="s">
        <v>84</v>
      </c>
      <c r="AY222" s="18" t="s">
        <v>143</v>
      </c>
      <c r="BE222" s="94">
        <f>IF(N222="základní",J222,0)</f>
        <v>0</v>
      </c>
      <c r="BF222" s="94">
        <f>IF(N222="snížená",J222,0)</f>
        <v>0</v>
      </c>
      <c r="BG222" s="94">
        <f>IF(N222="zákl. přenesená",J222,0)</f>
        <v>0</v>
      </c>
      <c r="BH222" s="94">
        <f>IF(N222="sníž. přenesená",J222,0)</f>
        <v>0</v>
      </c>
      <c r="BI222" s="94">
        <f>IF(N222="nulová",J222,0)</f>
        <v>0</v>
      </c>
      <c r="BJ222" s="18" t="s">
        <v>82</v>
      </c>
      <c r="BK222" s="94">
        <f>ROUND(I222*H222,2)</f>
        <v>0</v>
      </c>
      <c r="BL222" s="18" t="s">
        <v>101</v>
      </c>
      <c r="BM222" s="93" t="s">
        <v>623</v>
      </c>
    </row>
    <row r="223" spans="1:65" s="12" customFormat="1" ht="22.5">
      <c r="A223" s="231"/>
      <c r="B223" s="232"/>
      <c r="C223" s="231"/>
      <c r="D223" s="233" t="s">
        <v>149</v>
      </c>
      <c r="E223" s="234" t="s">
        <v>1</v>
      </c>
      <c r="F223" s="235" t="s">
        <v>367</v>
      </c>
      <c r="G223" s="231"/>
      <c r="H223" s="236">
        <v>96.537999999999997</v>
      </c>
      <c r="I223" s="231"/>
      <c r="J223" s="231"/>
      <c r="K223" s="231"/>
      <c r="L223" s="95"/>
      <c r="M223" s="97"/>
      <c r="N223" s="98"/>
      <c r="O223" s="98"/>
      <c r="P223" s="98"/>
      <c r="Q223" s="98"/>
      <c r="R223" s="98"/>
      <c r="S223" s="98"/>
      <c r="T223" s="99"/>
      <c r="AT223" s="96" t="s">
        <v>149</v>
      </c>
      <c r="AU223" s="96" t="s">
        <v>84</v>
      </c>
      <c r="AV223" s="12" t="s">
        <v>84</v>
      </c>
      <c r="AW223" s="12" t="s">
        <v>31</v>
      </c>
      <c r="AX223" s="12" t="s">
        <v>82</v>
      </c>
      <c r="AY223" s="96" t="s">
        <v>143</v>
      </c>
    </row>
    <row r="224" spans="1:65" s="2" customFormat="1" ht="21.75" customHeight="1">
      <c r="A224" s="148"/>
      <c r="B224" s="149"/>
      <c r="C224" s="225" t="s">
        <v>368</v>
      </c>
      <c r="D224" s="225" t="s">
        <v>144</v>
      </c>
      <c r="E224" s="226" t="s">
        <v>369</v>
      </c>
      <c r="F224" s="227" t="s">
        <v>370</v>
      </c>
      <c r="G224" s="228" t="s">
        <v>287</v>
      </c>
      <c r="H224" s="229">
        <v>13.868</v>
      </c>
      <c r="I224" s="88"/>
      <c r="J224" s="230">
        <f>ROUND(I224*H224,2)</f>
        <v>0</v>
      </c>
      <c r="K224" s="227" t="s">
        <v>250</v>
      </c>
      <c r="L224" s="25"/>
      <c r="M224" s="89" t="s">
        <v>1</v>
      </c>
      <c r="N224" s="90" t="s">
        <v>40</v>
      </c>
      <c r="O224" s="35"/>
      <c r="P224" s="91">
        <f>O224*H224</f>
        <v>0</v>
      </c>
      <c r="Q224" s="91">
        <v>0</v>
      </c>
      <c r="R224" s="91">
        <f>Q224*H224</f>
        <v>0</v>
      </c>
      <c r="S224" s="91">
        <v>0</v>
      </c>
      <c r="T224" s="92">
        <f>S224*H224</f>
        <v>0</v>
      </c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R224" s="93" t="s">
        <v>101</v>
      </c>
      <c r="AT224" s="93" t="s">
        <v>144</v>
      </c>
      <c r="AU224" s="93" t="s">
        <v>84</v>
      </c>
      <c r="AY224" s="18" t="s">
        <v>143</v>
      </c>
      <c r="BE224" s="94">
        <f>IF(N224="základní",J224,0)</f>
        <v>0</v>
      </c>
      <c r="BF224" s="94">
        <f>IF(N224="snížená",J224,0)</f>
        <v>0</v>
      </c>
      <c r="BG224" s="94">
        <f>IF(N224="zákl. přenesená",J224,0)</f>
        <v>0</v>
      </c>
      <c r="BH224" s="94">
        <f>IF(N224="sníž. přenesená",J224,0)</f>
        <v>0</v>
      </c>
      <c r="BI224" s="94">
        <f>IF(N224="nulová",J224,0)</f>
        <v>0</v>
      </c>
      <c r="BJ224" s="18" t="s">
        <v>82</v>
      </c>
      <c r="BK224" s="94">
        <f>ROUND(I224*H224,2)</f>
        <v>0</v>
      </c>
      <c r="BL224" s="18" t="s">
        <v>101</v>
      </c>
      <c r="BM224" s="93" t="s">
        <v>624</v>
      </c>
    </row>
    <row r="225" spans="1:65" s="12" customFormat="1">
      <c r="A225" s="231"/>
      <c r="B225" s="232"/>
      <c r="C225" s="231"/>
      <c r="D225" s="233" t="s">
        <v>149</v>
      </c>
      <c r="E225" s="234" t="s">
        <v>1</v>
      </c>
      <c r="F225" s="235" t="s">
        <v>372</v>
      </c>
      <c r="G225" s="231"/>
      <c r="H225" s="236">
        <v>13.868</v>
      </c>
      <c r="I225" s="231"/>
      <c r="J225" s="231"/>
      <c r="K225" s="231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75</v>
      </c>
      <c r="AY225" s="96" t="s">
        <v>143</v>
      </c>
    </row>
    <row r="226" spans="1:65" s="15" customFormat="1">
      <c r="A226" s="248"/>
      <c r="B226" s="249"/>
      <c r="C226" s="248"/>
      <c r="D226" s="233" t="s">
        <v>149</v>
      </c>
      <c r="E226" s="250" t="s">
        <v>199</v>
      </c>
      <c r="F226" s="251" t="s">
        <v>255</v>
      </c>
      <c r="G226" s="248"/>
      <c r="H226" s="252">
        <v>13.868</v>
      </c>
      <c r="I226" s="248"/>
      <c r="J226" s="248"/>
      <c r="K226" s="248"/>
      <c r="L226" s="112"/>
      <c r="M226" s="114"/>
      <c r="N226" s="115"/>
      <c r="O226" s="115"/>
      <c r="P226" s="115"/>
      <c r="Q226" s="115"/>
      <c r="R226" s="115"/>
      <c r="S226" s="115"/>
      <c r="T226" s="116"/>
      <c r="AT226" s="113" t="s">
        <v>149</v>
      </c>
      <c r="AU226" s="113" t="s">
        <v>84</v>
      </c>
      <c r="AV226" s="15" t="s">
        <v>101</v>
      </c>
      <c r="AW226" s="15" t="s">
        <v>31</v>
      </c>
      <c r="AX226" s="15" t="s">
        <v>82</v>
      </c>
      <c r="AY226" s="113" t="s">
        <v>143</v>
      </c>
    </row>
    <row r="227" spans="1:65" s="2" customFormat="1" ht="16.5" customHeight="1">
      <c r="A227" s="148"/>
      <c r="B227" s="149"/>
      <c r="C227" s="258" t="s">
        <v>373</v>
      </c>
      <c r="D227" s="258" t="s">
        <v>363</v>
      </c>
      <c r="E227" s="259" t="s">
        <v>374</v>
      </c>
      <c r="F227" s="260" t="s">
        <v>375</v>
      </c>
      <c r="G227" s="261" t="s">
        <v>343</v>
      </c>
      <c r="H227" s="262">
        <v>27.111999999999998</v>
      </c>
      <c r="I227" s="122"/>
      <c r="J227" s="263">
        <f>ROUND(I227*H227,2)</f>
        <v>0</v>
      </c>
      <c r="K227" s="260" t="s">
        <v>250</v>
      </c>
      <c r="L227" s="123"/>
      <c r="M227" s="124" t="s">
        <v>1</v>
      </c>
      <c r="N227" s="125" t="s">
        <v>40</v>
      </c>
      <c r="O227" s="35"/>
      <c r="P227" s="91">
        <f>O227*H227</f>
        <v>0</v>
      </c>
      <c r="Q227" s="91">
        <v>1</v>
      </c>
      <c r="R227" s="91">
        <f>Q227*H227</f>
        <v>27.111999999999998</v>
      </c>
      <c r="S227" s="91">
        <v>0</v>
      </c>
      <c r="T227" s="92">
        <f>S227*H227</f>
        <v>0</v>
      </c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R227" s="93" t="s">
        <v>162</v>
      </c>
      <c r="AT227" s="93" t="s">
        <v>363</v>
      </c>
      <c r="AU227" s="93" t="s">
        <v>84</v>
      </c>
      <c r="AY227" s="18" t="s">
        <v>143</v>
      </c>
      <c r="BE227" s="94">
        <f>IF(N227="základní",J227,0)</f>
        <v>0</v>
      </c>
      <c r="BF227" s="94">
        <f>IF(N227="snížená",J227,0)</f>
        <v>0</v>
      </c>
      <c r="BG227" s="94">
        <f>IF(N227="zákl. přenesená",J227,0)</f>
        <v>0</v>
      </c>
      <c r="BH227" s="94">
        <f>IF(N227="sníž. přenesená",J227,0)</f>
        <v>0</v>
      </c>
      <c r="BI227" s="94">
        <f>IF(N227="nulová",J227,0)</f>
        <v>0</v>
      </c>
      <c r="BJ227" s="18" t="s">
        <v>82</v>
      </c>
      <c r="BK227" s="94">
        <f>ROUND(I227*H227,2)</f>
        <v>0</v>
      </c>
      <c r="BL227" s="18" t="s">
        <v>101</v>
      </c>
      <c r="BM227" s="93" t="s">
        <v>625</v>
      </c>
    </row>
    <row r="228" spans="1:65" s="12" customFormat="1">
      <c r="A228" s="231"/>
      <c r="B228" s="232"/>
      <c r="C228" s="231"/>
      <c r="D228" s="233" t="s">
        <v>149</v>
      </c>
      <c r="E228" s="234" t="s">
        <v>1</v>
      </c>
      <c r="F228" s="235" t="s">
        <v>377</v>
      </c>
      <c r="G228" s="231"/>
      <c r="H228" s="236">
        <v>27.111999999999998</v>
      </c>
      <c r="I228" s="231"/>
      <c r="J228" s="231"/>
      <c r="K228" s="231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82</v>
      </c>
      <c r="AY228" s="96" t="s">
        <v>143</v>
      </c>
    </row>
    <row r="229" spans="1:65" s="2" customFormat="1" ht="16.5" customHeight="1">
      <c r="A229" s="148"/>
      <c r="B229" s="149"/>
      <c r="C229" s="225" t="s">
        <v>378</v>
      </c>
      <c r="D229" s="225" t="s">
        <v>144</v>
      </c>
      <c r="E229" s="226" t="s">
        <v>379</v>
      </c>
      <c r="F229" s="227" t="s">
        <v>380</v>
      </c>
      <c r="G229" s="228" t="s">
        <v>245</v>
      </c>
      <c r="H229" s="229">
        <v>24.26</v>
      </c>
      <c r="I229" s="88"/>
      <c r="J229" s="230">
        <f>ROUND(I229*H229,2)</f>
        <v>0</v>
      </c>
      <c r="K229" s="227" t="s">
        <v>250</v>
      </c>
      <c r="L229" s="25"/>
      <c r="M229" s="89" t="s">
        <v>1</v>
      </c>
      <c r="N229" s="90" t="s">
        <v>40</v>
      </c>
      <c r="O229" s="35"/>
      <c r="P229" s="91">
        <f>O229*H229</f>
        <v>0</v>
      </c>
      <c r="Q229" s="91">
        <v>0</v>
      </c>
      <c r="R229" s="91">
        <f>Q229*H229</f>
        <v>0</v>
      </c>
      <c r="S229" s="91">
        <v>0</v>
      </c>
      <c r="T229" s="92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93" t="s">
        <v>101</v>
      </c>
      <c r="AT229" s="93" t="s">
        <v>144</v>
      </c>
      <c r="AU229" s="93" t="s">
        <v>84</v>
      </c>
      <c r="AY229" s="18" t="s">
        <v>143</v>
      </c>
      <c r="BE229" s="94">
        <f>IF(N229="základní",J229,0)</f>
        <v>0</v>
      </c>
      <c r="BF229" s="94">
        <f>IF(N229="snížená",J229,0)</f>
        <v>0</v>
      </c>
      <c r="BG229" s="94">
        <f>IF(N229="zákl. přenesená",J229,0)</f>
        <v>0</v>
      </c>
      <c r="BH229" s="94">
        <f>IF(N229="sníž. přenesená",J229,0)</f>
        <v>0</v>
      </c>
      <c r="BI229" s="94">
        <f>IF(N229="nulová",J229,0)</f>
        <v>0</v>
      </c>
      <c r="BJ229" s="18" t="s">
        <v>82</v>
      </c>
      <c r="BK229" s="94">
        <f>ROUND(I229*H229,2)</f>
        <v>0</v>
      </c>
      <c r="BL229" s="18" t="s">
        <v>101</v>
      </c>
      <c r="BM229" s="93" t="s">
        <v>626</v>
      </c>
    </row>
    <row r="230" spans="1:65" s="14" customFormat="1">
      <c r="A230" s="244"/>
      <c r="B230" s="245"/>
      <c r="C230" s="244"/>
      <c r="D230" s="233" t="s">
        <v>149</v>
      </c>
      <c r="E230" s="246" t="s">
        <v>1</v>
      </c>
      <c r="F230" s="247" t="s">
        <v>382</v>
      </c>
      <c r="G230" s="244"/>
      <c r="H230" s="246" t="s">
        <v>1</v>
      </c>
      <c r="I230" s="244"/>
      <c r="J230" s="244"/>
      <c r="K230" s="244"/>
      <c r="L230" s="107"/>
      <c r="M230" s="109"/>
      <c r="N230" s="110"/>
      <c r="O230" s="110"/>
      <c r="P230" s="110"/>
      <c r="Q230" s="110"/>
      <c r="R230" s="110"/>
      <c r="S230" s="110"/>
      <c r="T230" s="111"/>
      <c r="AT230" s="108" t="s">
        <v>149</v>
      </c>
      <c r="AU230" s="108" t="s">
        <v>84</v>
      </c>
      <c r="AV230" s="14" t="s">
        <v>82</v>
      </c>
      <c r="AW230" s="14" t="s">
        <v>31</v>
      </c>
      <c r="AX230" s="14" t="s">
        <v>75</v>
      </c>
      <c r="AY230" s="108" t="s">
        <v>143</v>
      </c>
    </row>
    <row r="231" spans="1:65" s="12" customFormat="1">
      <c r="A231" s="231"/>
      <c r="B231" s="232"/>
      <c r="C231" s="231"/>
      <c r="D231" s="233" t="s">
        <v>149</v>
      </c>
      <c r="E231" s="234" t="s">
        <v>552</v>
      </c>
      <c r="F231" s="235" t="s">
        <v>627</v>
      </c>
      <c r="G231" s="231"/>
      <c r="H231" s="236">
        <v>4.6500000000000004</v>
      </c>
      <c r="I231" s="231"/>
      <c r="J231" s="231"/>
      <c r="K231" s="231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75</v>
      </c>
      <c r="AY231" s="96" t="s">
        <v>143</v>
      </c>
    </row>
    <row r="232" spans="1:65" s="12" customFormat="1">
      <c r="A232" s="231"/>
      <c r="B232" s="232"/>
      <c r="C232" s="231"/>
      <c r="D232" s="233" t="s">
        <v>149</v>
      </c>
      <c r="E232" s="234" t="s">
        <v>174</v>
      </c>
      <c r="F232" s="235" t="s">
        <v>628</v>
      </c>
      <c r="G232" s="231"/>
      <c r="H232" s="236">
        <v>7.72</v>
      </c>
      <c r="I232" s="231"/>
      <c r="J232" s="231"/>
      <c r="K232" s="231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75</v>
      </c>
      <c r="AY232" s="96" t="s">
        <v>143</v>
      </c>
    </row>
    <row r="233" spans="1:65" s="12" customFormat="1" ht="22.5">
      <c r="A233" s="231"/>
      <c r="B233" s="232"/>
      <c r="C233" s="231"/>
      <c r="D233" s="233" t="s">
        <v>149</v>
      </c>
      <c r="E233" s="234" t="s">
        <v>178</v>
      </c>
      <c r="F233" s="235" t="s">
        <v>629</v>
      </c>
      <c r="G233" s="231"/>
      <c r="H233" s="236">
        <v>3.6</v>
      </c>
      <c r="I233" s="231"/>
      <c r="J233" s="231"/>
      <c r="K233" s="231"/>
      <c r="L233" s="95"/>
      <c r="M233" s="97"/>
      <c r="N233" s="98"/>
      <c r="O233" s="98"/>
      <c r="P233" s="98"/>
      <c r="Q233" s="98"/>
      <c r="R233" s="98"/>
      <c r="S233" s="98"/>
      <c r="T233" s="99"/>
      <c r="AT233" s="96" t="s">
        <v>149</v>
      </c>
      <c r="AU233" s="96" t="s">
        <v>84</v>
      </c>
      <c r="AV233" s="12" t="s">
        <v>84</v>
      </c>
      <c r="AW233" s="12" t="s">
        <v>31</v>
      </c>
      <c r="AX233" s="12" t="s">
        <v>75</v>
      </c>
      <c r="AY233" s="96" t="s">
        <v>143</v>
      </c>
    </row>
    <row r="234" spans="1:65" s="12" customFormat="1" ht="22.5">
      <c r="A234" s="231"/>
      <c r="B234" s="232"/>
      <c r="C234" s="231"/>
      <c r="D234" s="233" t="s">
        <v>149</v>
      </c>
      <c r="E234" s="234" t="s">
        <v>559</v>
      </c>
      <c r="F234" s="235" t="s">
        <v>630</v>
      </c>
      <c r="G234" s="231"/>
      <c r="H234" s="236">
        <v>8.2899999999999991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75</v>
      </c>
      <c r="AY234" s="96" t="s">
        <v>143</v>
      </c>
    </row>
    <row r="235" spans="1:65" s="15" customFormat="1">
      <c r="A235" s="248"/>
      <c r="B235" s="249"/>
      <c r="C235" s="248"/>
      <c r="D235" s="233" t="s">
        <v>149</v>
      </c>
      <c r="E235" s="250" t="s">
        <v>1</v>
      </c>
      <c r="F235" s="251" t="s">
        <v>255</v>
      </c>
      <c r="G235" s="248"/>
      <c r="H235" s="252">
        <v>24.26</v>
      </c>
      <c r="I235" s="248"/>
      <c r="J235" s="248"/>
      <c r="K235" s="248"/>
      <c r="L235" s="112"/>
      <c r="M235" s="114"/>
      <c r="N235" s="115"/>
      <c r="O235" s="115"/>
      <c r="P235" s="115"/>
      <c r="Q235" s="115"/>
      <c r="R235" s="115"/>
      <c r="S235" s="115"/>
      <c r="T235" s="116"/>
      <c r="AT235" s="113" t="s">
        <v>149</v>
      </c>
      <c r="AU235" s="113" t="s">
        <v>84</v>
      </c>
      <c r="AV235" s="15" t="s">
        <v>101</v>
      </c>
      <c r="AW235" s="15" t="s">
        <v>31</v>
      </c>
      <c r="AX235" s="15" t="s">
        <v>82</v>
      </c>
      <c r="AY235" s="113" t="s">
        <v>143</v>
      </c>
    </row>
    <row r="236" spans="1:65" s="2" customFormat="1" ht="21.75" customHeight="1">
      <c r="A236" s="148"/>
      <c r="B236" s="149"/>
      <c r="C236" s="225" t="s">
        <v>386</v>
      </c>
      <c r="D236" s="225" t="s">
        <v>144</v>
      </c>
      <c r="E236" s="226" t="s">
        <v>387</v>
      </c>
      <c r="F236" s="227" t="s">
        <v>388</v>
      </c>
      <c r="G236" s="228" t="s">
        <v>245</v>
      </c>
      <c r="H236" s="229">
        <v>22.99</v>
      </c>
      <c r="I236" s="265"/>
      <c r="J236" s="230">
        <f>ROUND(I236*H236,2)</f>
        <v>0</v>
      </c>
      <c r="K236" s="227" t="s">
        <v>1</v>
      </c>
      <c r="L236" s="25"/>
      <c r="M236" s="89" t="s">
        <v>1</v>
      </c>
      <c r="N236" s="90" t="s">
        <v>40</v>
      </c>
      <c r="O236" s="35"/>
      <c r="P236" s="91">
        <f>O236*H236</f>
        <v>0</v>
      </c>
      <c r="Q236" s="91">
        <v>0</v>
      </c>
      <c r="R236" s="91">
        <f>Q236*H236</f>
        <v>0</v>
      </c>
      <c r="S236" s="91">
        <v>0</v>
      </c>
      <c r="T236" s="92">
        <f>S236*H236</f>
        <v>0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93" t="s">
        <v>101</v>
      </c>
      <c r="AT236" s="93" t="s">
        <v>144</v>
      </c>
      <c r="AU236" s="93" t="s">
        <v>84</v>
      </c>
      <c r="AY236" s="18" t="s">
        <v>143</v>
      </c>
      <c r="BE236" s="94">
        <f>IF(N236="základní",J236,0)</f>
        <v>0</v>
      </c>
      <c r="BF236" s="94">
        <f>IF(N236="snížená",J236,0)</f>
        <v>0</v>
      </c>
      <c r="BG236" s="94">
        <f>IF(N236="zákl. přenesená",J236,0)</f>
        <v>0</v>
      </c>
      <c r="BH236" s="94">
        <f>IF(N236="sníž. přenesená",J236,0)</f>
        <v>0</v>
      </c>
      <c r="BI236" s="94">
        <f>IF(N236="nulová",J236,0)</f>
        <v>0</v>
      </c>
      <c r="BJ236" s="18" t="s">
        <v>82</v>
      </c>
      <c r="BK236" s="94">
        <f>ROUND(I236*H236,2)</f>
        <v>0</v>
      </c>
      <c r="BL236" s="18" t="s">
        <v>101</v>
      </c>
      <c r="BM236" s="93" t="s">
        <v>631</v>
      </c>
    </row>
    <row r="237" spans="1:65" s="12" customFormat="1" ht="22.5">
      <c r="A237" s="231"/>
      <c r="B237" s="232"/>
      <c r="C237" s="231"/>
      <c r="D237" s="233" t="s">
        <v>149</v>
      </c>
      <c r="E237" s="234" t="s">
        <v>554</v>
      </c>
      <c r="F237" s="235" t="s">
        <v>632</v>
      </c>
      <c r="G237" s="231"/>
      <c r="H237" s="236">
        <v>5.04</v>
      </c>
      <c r="I237" s="231"/>
      <c r="J237" s="231"/>
      <c r="K237" s="231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75</v>
      </c>
      <c r="AY237" s="96" t="s">
        <v>143</v>
      </c>
    </row>
    <row r="238" spans="1:65" s="12" customFormat="1" ht="22.5">
      <c r="A238" s="231"/>
      <c r="B238" s="232"/>
      <c r="C238" s="231"/>
      <c r="D238" s="233" t="s">
        <v>149</v>
      </c>
      <c r="E238" s="234" t="s">
        <v>181</v>
      </c>
      <c r="F238" s="235" t="s">
        <v>633</v>
      </c>
      <c r="G238" s="231"/>
      <c r="H238" s="236">
        <v>11.48</v>
      </c>
      <c r="I238" s="231"/>
      <c r="J238" s="231"/>
      <c r="K238" s="231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75</v>
      </c>
      <c r="AY238" s="96" t="s">
        <v>143</v>
      </c>
    </row>
    <row r="239" spans="1:65" s="12" customFormat="1" ht="22.5">
      <c r="A239" s="231"/>
      <c r="B239" s="232"/>
      <c r="C239" s="231"/>
      <c r="D239" s="233" t="s">
        <v>149</v>
      </c>
      <c r="E239" s="234" t="s">
        <v>184</v>
      </c>
      <c r="F239" s="235" t="s">
        <v>634</v>
      </c>
      <c r="G239" s="231"/>
      <c r="H239" s="236">
        <v>3.03</v>
      </c>
      <c r="I239" s="231"/>
      <c r="J239" s="231"/>
      <c r="K239" s="231"/>
      <c r="L239" s="95"/>
      <c r="M239" s="97"/>
      <c r="N239" s="98"/>
      <c r="O239" s="98"/>
      <c r="P239" s="98"/>
      <c r="Q239" s="98"/>
      <c r="R239" s="98"/>
      <c r="S239" s="98"/>
      <c r="T239" s="99"/>
      <c r="AT239" s="96" t="s">
        <v>149</v>
      </c>
      <c r="AU239" s="96" t="s">
        <v>84</v>
      </c>
      <c r="AV239" s="12" t="s">
        <v>84</v>
      </c>
      <c r="AW239" s="12" t="s">
        <v>31</v>
      </c>
      <c r="AX239" s="12" t="s">
        <v>75</v>
      </c>
      <c r="AY239" s="96" t="s">
        <v>143</v>
      </c>
    </row>
    <row r="240" spans="1:65" s="12" customFormat="1" ht="22.5">
      <c r="A240" s="231"/>
      <c r="B240" s="232"/>
      <c r="C240" s="231"/>
      <c r="D240" s="233" t="s">
        <v>149</v>
      </c>
      <c r="E240" s="234" t="s">
        <v>563</v>
      </c>
      <c r="F240" s="235" t="s">
        <v>635</v>
      </c>
      <c r="G240" s="231"/>
      <c r="H240" s="236">
        <v>3.44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5" customFormat="1">
      <c r="A241" s="248"/>
      <c r="B241" s="249"/>
      <c r="C241" s="248"/>
      <c r="D241" s="233" t="s">
        <v>149</v>
      </c>
      <c r="E241" s="250" t="s">
        <v>1</v>
      </c>
      <c r="F241" s="251" t="s">
        <v>255</v>
      </c>
      <c r="G241" s="248"/>
      <c r="H241" s="252">
        <v>22.99</v>
      </c>
      <c r="I241" s="248"/>
      <c r="J241" s="248"/>
      <c r="K241" s="248"/>
      <c r="L241" s="112"/>
      <c r="M241" s="114"/>
      <c r="N241" s="115"/>
      <c r="O241" s="115"/>
      <c r="P241" s="115"/>
      <c r="Q241" s="115"/>
      <c r="R241" s="115"/>
      <c r="S241" s="115"/>
      <c r="T241" s="116"/>
      <c r="AT241" s="113" t="s">
        <v>149</v>
      </c>
      <c r="AU241" s="113" t="s">
        <v>84</v>
      </c>
      <c r="AV241" s="15" t="s">
        <v>101</v>
      </c>
      <c r="AW241" s="15" t="s">
        <v>31</v>
      </c>
      <c r="AX241" s="15" t="s">
        <v>82</v>
      </c>
      <c r="AY241" s="113" t="s">
        <v>143</v>
      </c>
    </row>
    <row r="242" spans="1:65" s="11" customFormat="1" ht="22.9" customHeight="1">
      <c r="A242" s="220"/>
      <c r="B242" s="221"/>
      <c r="C242" s="220"/>
      <c r="D242" s="222" t="s">
        <v>74</v>
      </c>
      <c r="E242" s="242" t="s">
        <v>84</v>
      </c>
      <c r="F242" s="242" t="s">
        <v>394</v>
      </c>
      <c r="G242" s="220"/>
      <c r="H242" s="220"/>
      <c r="I242" s="220"/>
      <c r="J242" s="243">
        <f>BK242</f>
        <v>0</v>
      </c>
      <c r="K242" s="220"/>
      <c r="L242" s="80"/>
      <c r="M242" s="82"/>
      <c r="N242" s="83"/>
      <c r="O242" s="83"/>
      <c r="P242" s="84">
        <f>SUM(P243:P247)</f>
        <v>0</v>
      </c>
      <c r="Q242" s="83"/>
      <c r="R242" s="84">
        <f>SUM(R243:R247)</f>
        <v>8.8796433999999991</v>
      </c>
      <c r="S242" s="83"/>
      <c r="T242" s="85">
        <f>SUM(T243:T247)</f>
        <v>0</v>
      </c>
      <c r="AR242" s="81" t="s">
        <v>82</v>
      </c>
      <c r="AT242" s="86" t="s">
        <v>74</v>
      </c>
      <c r="AU242" s="86" t="s">
        <v>82</v>
      </c>
      <c r="AY242" s="81" t="s">
        <v>143</v>
      </c>
      <c r="BK242" s="87">
        <f>SUM(BK243:BK247)</f>
        <v>0</v>
      </c>
    </row>
    <row r="243" spans="1:65" s="2" customFormat="1" ht="33" customHeight="1">
      <c r="A243" s="148"/>
      <c r="B243" s="149"/>
      <c r="C243" s="225" t="s">
        <v>395</v>
      </c>
      <c r="D243" s="225" t="s">
        <v>144</v>
      </c>
      <c r="E243" s="226" t="s">
        <v>396</v>
      </c>
      <c r="F243" s="227" t="s">
        <v>397</v>
      </c>
      <c r="G243" s="228" t="s">
        <v>268</v>
      </c>
      <c r="H243" s="229">
        <v>20.59</v>
      </c>
      <c r="I243" s="88"/>
      <c r="J243" s="230">
        <f>ROUND(I243*H243,2)</f>
        <v>0</v>
      </c>
      <c r="K243" s="227" t="s">
        <v>250</v>
      </c>
      <c r="L243" s="25"/>
      <c r="M243" s="89" t="s">
        <v>1</v>
      </c>
      <c r="N243" s="90" t="s">
        <v>40</v>
      </c>
      <c r="O243" s="35"/>
      <c r="P243" s="91">
        <f>O243*H243</f>
        <v>0</v>
      </c>
      <c r="Q243" s="91">
        <v>0.20469000000000001</v>
      </c>
      <c r="R243" s="91">
        <f>Q243*H243</f>
        <v>4.2145671</v>
      </c>
      <c r="S243" s="91">
        <v>0</v>
      </c>
      <c r="T243" s="92">
        <f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93" t="s">
        <v>101</v>
      </c>
      <c r="AT243" s="93" t="s">
        <v>144</v>
      </c>
      <c r="AU243" s="93" t="s">
        <v>84</v>
      </c>
      <c r="AY243" s="18" t="s">
        <v>143</v>
      </c>
      <c r="BE243" s="94">
        <f>IF(N243="základní",J243,0)</f>
        <v>0</v>
      </c>
      <c r="BF243" s="94">
        <f>IF(N243="snížená",J243,0)</f>
        <v>0</v>
      </c>
      <c r="BG243" s="94">
        <f>IF(N243="zákl. přenesená",J243,0)</f>
        <v>0</v>
      </c>
      <c r="BH243" s="94">
        <f>IF(N243="sníž. přenesená",J243,0)</f>
        <v>0</v>
      </c>
      <c r="BI243" s="94">
        <f>IF(N243="nulová",J243,0)</f>
        <v>0</v>
      </c>
      <c r="BJ243" s="18" t="s">
        <v>82</v>
      </c>
      <c r="BK243" s="94">
        <f>ROUND(I243*H243,2)</f>
        <v>0</v>
      </c>
      <c r="BL243" s="18" t="s">
        <v>101</v>
      </c>
      <c r="BM243" s="93" t="s">
        <v>636</v>
      </c>
    </row>
    <row r="244" spans="1:65" s="12" customFormat="1">
      <c r="A244" s="231"/>
      <c r="B244" s="232"/>
      <c r="C244" s="231"/>
      <c r="D244" s="233" t="s">
        <v>149</v>
      </c>
      <c r="E244" s="234" t="s">
        <v>1</v>
      </c>
      <c r="F244" s="235" t="s">
        <v>171</v>
      </c>
      <c r="G244" s="231"/>
      <c r="H244" s="236">
        <v>20.59</v>
      </c>
      <c r="I244" s="231"/>
      <c r="J244" s="231"/>
      <c r="K244" s="231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75</v>
      </c>
      <c r="AY244" s="96" t="s">
        <v>143</v>
      </c>
    </row>
    <row r="245" spans="1:65" s="15" customFormat="1">
      <c r="A245" s="248"/>
      <c r="B245" s="249"/>
      <c r="C245" s="248"/>
      <c r="D245" s="233" t="s">
        <v>149</v>
      </c>
      <c r="E245" s="250" t="s">
        <v>173</v>
      </c>
      <c r="F245" s="251" t="s">
        <v>255</v>
      </c>
      <c r="G245" s="248"/>
      <c r="H245" s="252">
        <v>20.59</v>
      </c>
      <c r="I245" s="248"/>
      <c r="J245" s="248"/>
      <c r="K245" s="248"/>
      <c r="L245" s="112"/>
      <c r="M245" s="114"/>
      <c r="N245" s="115"/>
      <c r="O245" s="115"/>
      <c r="P245" s="115"/>
      <c r="Q245" s="115"/>
      <c r="R245" s="115"/>
      <c r="S245" s="115"/>
      <c r="T245" s="116"/>
      <c r="AT245" s="113" t="s">
        <v>149</v>
      </c>
      <c r="AU245" s="113" t="s">
        <v>84</v>
      </c>
      <c r="AV245" s="15" t="s">
        <v>101</v>
      </c>
      <c r="AW245" s="15" t="s">
        <v>31</v>
      </c>
      <c r="AX245" s="15" t="s">
        <v>82</v>
      </c>
      <c r="AY245" s="113" t="s">
        <v>143</v>
      </c>
    </row>
    <row r="246" spans="1:65" s="2" customFormat="1" ht="16.5" customHeight="1">
      <c r="A246" s="148"/>
      <c r="B246" s="149"/>
      <c r="C246" s="225" t="s">
        <v>399</v>
      </c>
      <c r="D246" s="225" t="s">
        <v>144</v>
      </c>
      <c r="E246" s="226" t="s">
        <v>400</v>
      </c>
      <c r="F246" s="227" t="s">
        <v>401</v>
      </c>
      <c r="G246" s="228" t="s">
        <v>268</v>
      </c>
      <c r="H246" s="229">
        <v>20.59</v>
      </c>
      <c r="I246" s="88"/>
      <c r="J246" s="230">
        <f>ROUND(I246*H246,2)</f>
        <v>0</v>
      </c>
      <c r="K246" s="227" t="s">
        <v>1</v>
      </c>
      <c r="L246" s="25"/>
      <c r="M246" s="89" t="s">
        <v>1</v>
      </c>
      <c r="N246" s="90" t="s">
        <v>40</v>
      </c>
      <c r="O246" s="35"/>
      <c r="P246" s="91">
        <f>O246*H246</f>
        <v>0</v>
      </c>
      <c r="Q246" s="91">
        <v>0.22656999999999999</v>
      </c>
      <c r="R246" s="91">
        <f>Q246*H246</f>
        <v>4.6650763</v>
      </c>
      <c r="S246" s="91">
        <v>0</v>
      </c>
      <c r="T246" s="92">
        <f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93" t="s">
        <v>101</v>
      </c>
      <c r="AT246" s="93" t="s">
        <v>144</v>
      </c>
      <c r="AU246" s="93" t="s">
        <v>84</v>
      </c>
      <c r="AY246" s="18" t="s">
        <v>143</v>
      </c>
      <c r="BE246" s="94">
        <f>IF(N246="základní",J246,0)</f>
        <v>0</v>
      </c>
      <c r="BF246" s="94">
        <f>IF(N246="snížená",J246,0)</f>
        <v>0</v>
      </c>
      <c r="BG246" s="94">
        <f>IF(N246="zákl. přenesená",J246,0)</f>
        <v>0</v>
      </c>
      <c r="BH246" s="94">
        <f>IF(N246="sníž. přenesená",J246,0)</f>
        <v>0</v>
      </c>
      <c r="BI246" s="94">
        <f>IF(N246="nulová",J246,0)</f>
        <v>0</v>
      </c>
      <c r="BJ246" s="18" t="s">
        <v>82</v>
      </c>
      <c r="BK246" s="94">
        <f>ROUND(I246*H246,2)</f>
        <v>0</v>
      </c>
      <c r="BL246" s="18" t="s">
        <v>101</v>
      </c>
      <c r="BM246" s="93" t="s">
        <v>637</v>
      </c>
    </row>
    <row r="247" spans="1:65" s="12" customFormat="1">
      <c r="A247" s="231"/>
      <c r="B247" s="232"/>
      <c r="C247" s="231"/>
      <c r="D247" s="233" t="s">
        <v>149</v>
      </c>
      <c r="E247" s="234" t="s">
        <v>1</v>
      </c>
      <c r="F247" s="235" t="s">
        <v>173</v>
      </c>
      <c r="G247" s="231"/>
      <c r="H247" s="236">
        <v>20.59</v>
      </c>
      <c r="I247" s="231"/>
      <c r="J247" s="231"/>
      <c r="K247" s="231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82</v>
      </c>
      <c r="AY247" s="96" t="s">
        <v>143</v>
      </c>
    </row>
    <row r="248" spans="1:65" s="11" customFormat="1" ht="22.9" customHeight="1">
      <c r="A248" s="220"/>
      <c r="B248" s="221"/>
      <c r="C248" s="220"/>
      <c r="D248" s="222" t="s">
        <v>74</v>
      </c>
      <c r="E248" s="242" t="s">
        <v>85</v>
      </c>
      <c r="F248" s="242" t="s">
        <v>403</v>
      </c>
      <c r="G248" s="220"/>
      <c r="H248" s="220"/>
      <c r="I248" s="220"/>
      <c r="J248" s="243">
        <f>BK248</f>
        <v>0</v>
      </c>
      <c r="K248" s="220"/>
      <c r="L248" s="80"/>
      <c r="M248" s="82"/>
      <c r="N248" s="83"/>
      <c r="O248" s="83"/>
      <c r="P248" s="84">
        <f>SUM(P249:P254)</f>
        <v>0</v>
      </c>
      <c r="Q248" s="83"/>
      <c r="R248" s="84">
        <f>SUM(R249:R254)</f>
        <v>0</v>
      </c>
      <c r="S248" s="83"/>
      <c r="T248" s="85">
        <f>SUM(T249:T254)</f>
        <v>8.8132000000000019</v>
      </c>
      <c r="AR248" s="81" t="s">
        <v>82</v>
      </c>
      <c r="AT248" s="86" t="s">
        <v>74</v>
      </c>
      <c r="AU248" s="86" t="s">
        <v>82</v>
      </c>
      <c r="AY248" s="81" t="s">
        <v>143</v>
      </c>
      <c r="BK248" s="87">
        <f>SUM(BK249:BK254)</f>
        <v>0</v>
      </c>
    </row>
    <row r="249" spans="1:65" s="2" customFormat="1" ht="21.75" customHeight="1">
      <c r="A249" s="148"/>
      <c r="B249" s="149"/>
      <c r="C249" s="225" t="s">
        <v>404</v>
      </c>
      <c r="D249" s="225" t="s">
        <v>144</v>
      </c>
      <c r="E249" s="226" t="s">
        <v>405</v>
      </c>
      <c r="F249" s="227" t="s">
        <v>406</v>
      </c>
      <c r="G249" s="228" t="s">
        <v>287</v>
      </c>
      <c r="H249" s="229">
        <v>4.0060000000000002</v>
      </c>
      <c r="I249" s="88"/>
      <c r="J249" s="230">
        <f>ROUND(I249*H249,2)</f>
        <v>0</v>
      </c>
      <c r="K249" s="227" t="s">
        <v>250</v>
      </c>
      <c r="L249" s="25"/>
      <c r="M249" s="89" t="s">
        <v>1</v>
      </c>
      <c r="N249" s="90" t="s">
        <v>40</v>
      </c>
      <c r="O249" s="35"/>
      <c r="P249" s="91">
        <f>O249*H249</f>
        <v>0</v>
      </c>
      <c r="Q249" s="91">
        <v>0</v>
      </c>
      <c r="R249" s="91">
        <f>Q249*H249</f>
        <v>0</v>
      </c>
      <c r="S249" s="91">
        <v>2.2000000000000002</v>
      </c>
      <c r="T249" s="92">
        <f>S249*H249</f>
        <v>8.8132000000000019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93" t="s">
        <v>101</v>
      </c>
      <c r="AT249" s="93" t="s">
        <v>144</v>
      </c>
      <c r="AU249" s="93" t="s">
        <v>84</v>
      </c>
      <c r="AY249" s="18" t="s">
        <v>143</v>
      </c>
      <c r="BE249" s="94">
        <f>IF(N249="základní",J249,0)</f>
        <v>0</v>
      </c>
      <c r="BF249" s="94">
        <f>IF(N249="snížená",J249,0)</f>
        <v>0</v>
      </c>
      <c r="BG249" s="94">
        <f>IF(N249="zákl. přenesená",J249,0)</f>
        <v>0</v>
      </c>
      <c r="BH249" s="94">
        <f>IF(N249="sníž. přenesená",J249,0)</f>
        <v>0</v>
      </c>
      <c r="BI249" s="94">
        <f>IF(N249="nulová",J249,0)</f>
        <v>0</v>
      </c>
      <c r="BJ249" s="18" t="s">
        <v>82</v>
      </c>
      <c r="BK249" s="94">
        <f>ROUND(I249*H249,2)</f>
        <v>0</v>
      </c>
      <c r="BL249" s="18" t="s">
        <v>101</v>
      </c>
      <c r="BM249" s="93" t="s">
        <v>638</v>
      </c>
    </row>
    <row r="250" spans="1:65" s="14" customFormat="1" ht="22.5">
      <c r="A250" s="244"/>
      <c r="B250" s="245"/>
      <c r="C250" s="244"/>
      <c r="D250" s="233" t="s">
        <v>149</v>
      </c>
      <c r="E250" s="246" t="s">
        <v>1</v>
      </c>
      <c r="F250" s="247" t="s">
        <v>408</v>
      </c>
      <c r="G250" s="244"/>
      <c r="H250" s="246" t="s">
        <v>1</v>
      </c>
      <c r="I250" s="244"/>
      <c r="J250" s="244"/>
      <c r="K250" s="244"/>
      <c r="L250" s="107"/>
      <c r="M250" s="109"/>
      <c r="N250" s="110"/>
      <c r="O250" s="110"/>
      <c r="P250" s="110"/>
      <c r="Q250" s="110"/>
      <c r="R250" s="110"/>
      <c r="S250" s="110"/>
      <c r="T250" s="111"/>
      <c r="AT250" s="108" t="s">
        <v>149</v>
      </c>
      <c r="AU250" s="108" t="s">
        <v>84</v>
      </c>
      <c r="AV250" s="14" t="s">
        <v>82</v>
      </c>
      <c r="AW250" s="14" t="s">
        <v>31</v>
      </c>
      <c r="AX250" s="14" t="s">
        <v>75</v>
      </c>
      <c r="AY250" s="108" t="s">
        <v>143</v>
      </c>
    </row>
    <row r="251" spans="1:65" s="12" customFormat="1" ht="22.5">
      <c r="A251" s="231"/>
      <c r="B251" s="232"/>
      <c r="C251" s="231"/>
      <c r="D251" s="233" t="s">
        <v>149</v>
      </c>
      <c r="E251" s="234" t="s">
        <v>1</v>
      </c>
      <c r="F251" s="235" t="s">
        <v>409</v>
      </c>
      <c r="G251" s="231"/>
      <c r="H251" s="236">
        <v>2.512</v>
      </c>
      <c r="I251" s="231"/>
      <c r="J251" s="231"/>
      <c r="K251" s="231"/>
      <c r="L251" s="95"/>
      <c r="M251" s="97"/>
      <c r="N251" s="98"/>
      <c r="O251" s="98"/>
      <c r="P251" s="98"/>
      <c r="Q251" s="98"/>
      <c r="R251" s="98"/>
      <c r="S251" s="98"/>
      <c r="T251" s="99"/>
      <c r="AT251" s="96" t="s">
        <v>149</v>
      </c>
      <c r="AU251" s="96" t="s">
        <v>84</v>
      </c>
      <c r="AV251" s="12" t="s">
        <v>84</v>
      </c>
      <c r="AW251" s="12" t="s">
        <v>31</v>
      </c>
      <c r="AX251" s="12" t="s">
        <v>75</v>
      </c>
      <c r="AY251" s="96" t="s">
        <v>143</v>
      </c>
    </row>
    <row r="252" spans="1:65" s="12" customFormat="1" ht="22.5">
      <c r="A252" s="231"/>
      <c r="B252" s="232"/>
      <c r="C252" s="231"/>
      <c r="D252" s="233" t="s">
        <v>149</v>
      </c>
      <c r="E252" s="234" t="s">
        <v>1</v>
      </c>
      <c r="F252" s="235" t="s">
        <v>410</v>
      </c>
      <c r="G252" s="231"/>
      <c r="H252" s="236">
        <v>0.64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75</v>
      </c>
      <c r="AY252" s="96" t="s">
        <v>143</v>
      </c>
    </row>
    <row r="253" spans="1:65" s="12" customFormat="1" ht="22.5">
      <c r="A253" s="231"/>
      <c r="B253" s="232"/>
      <c r="C253" s="231"/>
      <c r="D253" s="233" t="s">
        <v>149</v>
      </c>
      <c r="E253" s="234" t="s">
        <v>1</v>
      </c>
      <c r="F253" s="235" t="s">
        <v>639</v>
      </c>
      <c r="G253" s="231"/>
      <c r="H253" s="236">
        <v>0.85399999999999998</v>
      </c>
      <c r="I253" s="231"/>
      <c r="J253" s="231"/>
      <c r="K253" s="231"/>
      <c r="L253" s="95"/>
      <c r="M253" s="97"/>
      <c r="N253" s="98"/>
      <c r="O253" s="98"/>
      <c r="P253" s="98"/>
      <c r="Q253" s="98"/>
      <c r="R253" s="98"/>
      <c r="S253" s="98"/>
      <c r="T253" s="99"/>
      <c r="AT253" s="96" t="s">
        <v>149</v>
      </c>
      <c r="AU253" s="96" t="s">
        <v>84</v>
      </c>
      <c r="AV253" s="12" t="s">
        <v>84</v>
      </c>
      <c r="AW253" s="12" t="s">
        <v>31</v>
      </c>
      <c r="AX253" s="12" t="s">
        <v>75</v>
      </c>
      <c r="AY253" s="96" t="s">
        <v>143</v>
      </c>
    </row>
    <row r="254" spans="1:65" s="15" customFormat="1">
      <c r="A254" s="248"/>
      <c r="B254" s="249"/>
      <c r="C254" s="248"/>
      <c r="D254" s="233" t="s">
        <v>149</v>
      </c>
      <c r="E254" s="250" t="s">
        <v>1</v>
      </c>
      <c r="F254" s="251" t="s">
        <v>255</v>
      </c>
      <c r="G254" s="248"/>
      <c r="H254" s="252">
        <v>4.0060000000000002</v>
      </c>
      <c r="I254" s="248"/>
      <c r="J254" s="248"/>
      <c r="K254" s="248"/>
      <c r="L254" s="112"/>
      <c r="M254" s="114"/>
      <c r="N254" s="115"/>
      <c r="O254" s="115"/>
      <c r="P254" s="115"/>
      <c r="Q254" s="115"/>
      <c r="R254" s="115"/>
      <c r="S254" s="115"/>
      <c r="T254" s="116"/>
      <c r="AT254" s="113" t="s">
        <v>149</v>
      </c>
      <c r="AU254" s="113" t="s">
        <v>84</v>
      </c>
      <c r="AV254" s="15" t="s">
        <v>101</v>
      </c>
      <c r="AW254" s="15" t="s">
        <v>31</v>
      </c>
      <c r="AX254" s="15" t="s">
        <v>82</v>
      </c>
      <c r="AY254" s="113" t="s">
        <v>143</v>
      </c>
    </row>
    <row r="255" spans="1:65" s="11" customFormat="1" ht="22.9" customHeight="1">
      <c r="A255" s="220"/>
      <c r="B255" s="221"/>
      <c r="C255" s="220"/>
      <c r="D255" s="222" t="s">
        <v>74</v>
      </c>
      <c r="E255" s="242" t="s">
        <v>101</v>
      </c>
      <c r="F255" s="242" t="s">
        <v>411</v>
      </c>
      <c r="G255" s="220"/>
      <c r="H255" s="220"/>
      <c r="I255" s="220"/>
      <c r="J255" s="243">
        <f>BK255</f>
        <v>0</v>
      </c>
      <c r="K255" s="220"/>
      <c r="L255" s="80"/>
      <c r="M255" s="82"/>
      <c r="N255" s="83"/>
      <c r="O255" s="83"/>
      <c r="P255" s="84">
        <f>SUM(P256:P258)</f>
        <v>0</v>
      </c>
      <c r="Q255" s="83"/>
      <c r="R255" s="84">
        <f>SUM(R256:R258)</f>
        <v>0</v>
      </c>
      <c r="S255" s="83"/>
      <c r="T255" s="85">
        <f>SUM(T256:T258)</f>
        <v>0</v>
      </c>
      <c r="AR255" s="81" t="s">
        <v>82</v>
      </c>
      <c r="AT255" s="86" t="s">
        <v>74</v>
      </c>
      <c r="AU255" s="86" t="s">
        <v>82</v>
      </c>
      <c r="AY255" s="81" t="s">
        <v>143</v>
      </c>
      <c r="BK255" s="87">
        <f>SUM(BK256:BK258)</f>
        <v>0</v>
      </c>
    </row>
    <row r="256" spans="1:65" s="2" customFormat="1" ht="16.5" customHeight="1">
      <c r="A256" s="148"/>
      <c r="B256" s="149"/>
      <c r="C256" s="225" t="s">
        <v>412</v>
      </c>
      <c r="D256" s="225" t="s">
        <v>144</v>
      </c>
      <c r="E256" s="226" t="s">
        <v>413</v>
      </c>
      <c r="F256" s="227" t="s">
        <v>414</v>
      </c>
      <c r="G256" s="228" t="s">
        <v>287</v>
      </c>
      <c r="H256" s="229">
        <v>2.1459999999999999</v>
      </c>
      <c r="I256" s="88"/>
      <c r="J256" s="230">
        <f>ROUND(I256*H256,2)</f>
        <v>0</v>
      </c>
      <c r="K256" s="227" t="s">
        <v>250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640</v>
      </c>
    </row>
    <row r="257" spans="1:65" s="12" customFormat="1">
      <c r="A257" s="231"/>
      <c r="B257" s="232"/>
      <c r="C257" s="231"/>
      <c r="D257" s="233" t="s">
        <v>149</v>
      </c>
      <c r="E257" s="234" t="s">
        <v>1</v>
      </c>
      <c r="F257" s="235" t="s">
        <v>416</v>
      </c>
      <c r="G257" s="231"/>
      <c r="H257" s="236">
        <v>2.1459999999999999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48"/>
      <c r="B258" s="249"/>
      <c r="C258" s="248"/>
      <c r="D258" s="233" t="s">
        <v>149</v>
      </c>
      <c r="E258" s="250" t="s">
        <v>418</v>
      </c>
      <c r="F258" s="251" t="s">
        <v>255</v>
      </c>
      <c r="G258" s="248"/>
      <c r="H258" s="252">
        <v>2.1459999999999999</v>
      </c>
      <c r="I258" s="248"/>
      <c r="J258" s="248"/>
      <c r="K258" s="248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11" customFormat="1" ht="22.9" customHeight="1">
      <c r="A259" s="220"/>
      <c r="B259" s="221"/>
      <c r="C259" s="220"/>
      <c r="D259" s="222" t="s">
        <v>74</v>
      </c>
      <c r="E259" s="242" t="s">
        <v>104</v>
      </c>
      <c r="F259" s="242" t="s">
        <v>425</v>
      </c>
      <c r="G259" s="220"/>
      <c r="H259" s="220"/>
      <c r="I259" s="220"/>
      <c r="J259" s="243">
        <f>BK259</f>
        <v>0</v>
      </c>
      <c r="K259" s="220"/>
      <c r="L259" s="80"/>
      <c r="M259" s="82"/>
      <c r="N259" s="83"/>
      <c r="O259" s="83"/>
      <c r="P259" s="84">
        <f>SUM(P260:P267)</f>
        <v>0</v>
      </c>
      <c r="Q259" s="83"/>
      <c r="R259" s="84">
        <f>SUM(R260:R267)</f>
        <v>0</v>
      </c>
      <c r="S259" s="83"/>
      <c r="T259" s="85">
        <f>SUM(T260:T267)</f>
        <v>0</v>
      </c>
      <c r="AR259" s="81" t="s">
        <v>82</v>
      </c>
      <c r="AT259" s="86" t="s">
        <v>74</v>
      </c>
      <c r="AU259" s="86" t="s">
        <v>82</v>
      </c>
      <c r="AY259" s="81" t="s">
        <v>143</v>
      </c>
      <c r="BK259" s="87">
        <f>SUM(BK260:BK267)</f>
        <v>0</v>
      </c>
    </row>
    <row r="260" spans="1:65" s="2" customFormat="1" ht="44.25" customHeight="1">
      <c r="A260" s="148"/>
      <c r="B260" s="149"/>
      <c r="C260" s="225" t="s">
        <v>419</v>
      </c>
      <c r="D260" s="225" t="s">
        <v>144</v>
      </c>
      <c r="E260" s="226" t="s">
        <v>641</v>
      </c>
      <c r="F260" s="227" t="s">
        <v>642</v>
      </c>
      <c r="G260" s="228" t="s">
        <v>245</v>
      </c>
      <c r="H260" s="229">
        <v>4.6500000000000004</v>
      </c>
      <c r="I260" s="88"/>
      <c r="J260" s="230">
        <f>ROUND(I260*H260,2)</f>
        <v>0</v>
      </c>
      <c r="K260" s="227" t="s">
        <v>1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643</v>
      </c>
    </row>
    <row r="261" spans="1:65" s="12" customFormat="1">
      <c r="A261" s="231"/>
      <c r="B261" s="232"/>
      <c r="C261" s="231"/>
      <c r="D261" s="233" t="s">
        <v>149</v>
      </c>
      <c r="E261" s="234" t="s">
        <v>1</v>
      </c>
      <c r="F261" s="235" t="s">
        <v>552</v>
      </c>
      <c r="G261" s="231"/>
      <c r="H261" s="236">
        <v>4.6500000000000004</v>
      </c>
      <c r="I261" s="231"/>
      <c r="J261" s="231"/>
      <c r="K261" s="231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82</v>
      </c>
      <c r="AY261" s="96" t="s">
        <v>143</v>
      </c>
    </row>
    <row r="262" spans="1:65" s="2" customFormat="1" ht="44.25" customHeight="1">
      <c r="A262" s="148"/>
      <c r="B262" s="149"/>
      <c r="C262" s="225" t="s">
        <v>426</v>
      </c>
      <c r="D262" s="225" t="s">
        <v>144</v>
      </c>
      <c r="E262" s="226" t="s">
        <v>427</v>
      </c>
      <c r="F262" s="227" t="s">
        <v>428</v>
      </c>
      <c r="G262" s="228" t="s">
        <v>245</v>
      </c>
      <c r="H262" s="229">
        <v>7.72</v>
      </c>
      <c r="I262" s="88"/>
      <c r="J262" s="230">
        <f>ROUND(I262*H262,2)</f>
        <v>0</v>
      </c>
      <c r="K262" s="227" t="s">
        <v>1</v>
      </c>
      <c r="L262" s="25"/>
      <c r="M262" s="89" t="s">
        <v>1</v>
      </c>
      <c r="N262" s="90" t="s">
        <v>40</v>
      </c>
      <c r="O262" s="35"/>
      <c r="P262" s="91">
        <f>O262*H262</f>
        <v>0</v>
      </c>
      <c r="Q262" s="91">
        <v>0</v>
      </c>
      <c r="R262" s="91">
        <f>Q262*H262</f>
        <v>0</v>
      </c>
      <c r="S262" s="91">
        <v>0</v>
      </c>
      <c r="T262" s="92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93" t="s">
        <v>101</v>
      </c>
      <c r="AT262" s="93" t="s">
        <v>144</v>
      </c>
      <c r="AU262" s="93" t="s">
        <v>84</v>
      </c>
      <c r="AY262" s="18" t="s">
        <v>143</v>
      </c>
      <c r="BE262" s="94">
        <f>IF(N262="základní",J262,0)</f>
        <v>0</v>
      </c>
      <c r="BF262" s="94">
        <f>IF(N262="snížená",J262,0)</f>
        <v>0</v>
      </c>
      <c r="BG262" s="94">
        <f>IF(N262="zákl. přenesená",J262,0)</f>
        <v>0</v>
      </c>
      <c r="BH262" s="94">
        <f>IF(N262="sníž. přenesená",J262,0)</f>
        <v>0</v>
      </c>
      <c r="BI262" s="94">
        <f>IF(N262="nulová",J262,0)</f>
        <v>0</v>
      </c>
      <c r="BJ262" s="18" t="s">
        <v>82</v>
      </c>
      <c r="BK262" s="94">
        <f>ROUND(I262*H262,2)</f>
        <v>0</v>
      </c>
      <c r="BL262" s="18" t="s">
        <v>101</v>
      </c>
      <c r="BM262" s="93" t="s">
        <v>644</v>
      </c>
    </row>
    <row r="263" spans="1:65" s="12" customFormat="1">
      <c r="A263" s="231"/>
      <c r="B263" s="232"/>
      <c r="C263" s="231"/>
      <c r="D263" s="233" t="s">
        <v>149</v>
      </c>
      <c r="E263" s="234" t="s">
        <v>1</v>
      </c>
      <c r="F263" s="235" t="s">
        <v>174</v>
      </c>
      <c r="G263" s="231"/>
      <c r="H263" s="236">
        <v>7.72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82</v>
      </c>
      <c r="AY263" s="96" t="s">
        <v>143</v>
      </c>
    </row>
    <row r="264" spans="1:65" s="2" customFormat="1" ht="44.25" customHeight="1">
      <c r="A264" s="148"/>
      <c r="B264" s="149"/>
      <c r="C264" s="225" t="s">
        <v>430</v>
      </c>
      <c r="D264" s="225" t="s">
        <v>144</v>
      </c>
      <c r="E264" s="226" t="s">
        <v>431</v>
      </c>
      <c r="F264" s="227" t="s">
        <v>432</v>
      </c>
      <c r="G264" s="228" t="s">
        <v>245</v>
      </c>
      <c r="H264" s="229">
        <v>3.6</v>
      </c>
      <c r="I264" s="88"/>
      <c r="J264" s="230">
        <f>ROUND(I264*H264,2)</f>
        <v>0</v>
      </c>
      <c r="K264" s="227" t="s">
        <v>1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645</v>
      </c>
    </row>
    <row r="265" spans="1:65" s="12" customFormat="1">
      <c r="A265" s="231"/>
      <c r="B265" s="232"/>
      <c r="C265" s="231"/>
      <c r="D265" s="233" t="s">
        <v>149</v>
      </c>
      <c r="E265" s="234" t="s">
        <v>1</v>
      </c>
      <c r="F265" s="235" t="s">
        <v>178</v>
      </c>
      <c r="G265" s="231"/>
      <c r="H265" s="236">
        <v>3.6</v>
      </c>
      <c r="I265" s="231"/>
      <c r="J265" s="231"/>
      <c r="K265" s="231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82</v>
      </c>
      <c r="AY265" s="96" t="s">
        <v>143</v>
      </c>
    </row>
    <row r="266" spans="1:65" s="2" customFormat="1" ht="44.25" customHeight="1">
      <c r="A266" s="148"/>
      <c r="B266" s="149"/>
      <c r="C266" s="225" t="s">
        <v>434</v>
      </c>
      <c r="D266" s="225" t="s">
        <v>144</v>
      </c>
      <c r="E266" s="226" t="s">
        <v>646</v>
      </c>
      <c r="F266" s="227" t="s">
        <v>647</v>
      </c>
      <c r="G266" s="228" t="s">
        <v>245</v>
      </c>
      <c r="H266" s="229">
        <v>8.2899999999999991</v>
      </c>
      <c r="I266" s="88"/>
      <c r="J266" s="230">
        <f>ROUND(I266*H266,2)</f>
        <v>0</v>
      </c>
      <c r="K266" s="227" t="s">
        <v>1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648</v>
      </c>
    </row>
    <row r="267" spans="1:65" s="12" customFormat="1">
      <c r="A267" s="231"/>
      <c r="B267" s="232"/>
      <c r="C267" s="231"/>
      <c r="D267" s="233" t="s">
        <v>149</v>
      </c>
      <c r="E267" s="234" t="s">
        <v>1</v>
      </c>
      <c r="F267" s="235" t="s">
        <v>559</v>
      </c>
      <c r="G267" s="231"/>
      <c r="H267" s="236">
        <v>8.2899999999999991</v>
      </c>
      <c r="I267" s="231"/>
      <c r="J267" s="231"/>
      <c r="K267" s="231"/>
      <c r="L267" s="95"/>
      <c r="M267" s="97"/>
      <c r="N267" s="98"/>
      <c r="O267" s="98"/>
      <c r="P267" s="98"/>
      <c r="Q267" s="98"/>
      <c r="R267" s="98"/>
      <c r="S267" s="98"/>
      <c r="T267" s="99"/>
      <c r="AT267" s="96" t="s">
        <v>149</v>
      </c>
      <c r="AU267" s="96" t="s">
        <v>84</v>
      </c>
      <c r="AV267" s="12" t="s">
        <v>84</v>
      </c>
      <c r="AW267" s="12" t="s">
        <v>31</v>
      </c>
      <c r="AX267" s="12" t="s">
        <v>82</v>
      </c>
      <c r="AY267" s="96" t="s">
        <v>143</v>
      </c>
    </row>
    <row r="268" spans="1:65" s="11" customFormat="1" ht="22.9" customHeight="1">
      <c r="A268" s="220"/>
      <c r="B268" s="221"/>
      <c r="C268" s="220"/>
      <c r="D268" s="222" t="s">
        <v>74</v>
      </c>
      <c r="E268" s="242" t="s">
        <v>162</v>
      </c>
      <c r="F268" s="242" t="s">
        <v>438</v>
      </c>
      <c r="G268" s="220"/>
      <c r="H268" s="220"/>
      <c r="I268" s="220"/>
      <c r="J268" s="243">
        <f>BK268</f>
        <v>0</v>
      </c>
      <c r="K268" s="220"/>
      <c r="L268" s="80"/>
      <c r="M268" s="82"/>
      <c r="N268" s="83"/>
      <c r="O268" s="83"/>
      <c r="P268" s="84">
        <f>SUM(P269:P278)</f>
        <v>0</v>
      </c>
      <c r="Q268" s="83"/>
      <c r="R268" s="84">
        <f>SUM(R269:R278)</f>
        <v>0.91874</v>
      </c>
      <c r="S268" s="83"/>
      <c r="T268" s="85">
        <f>SUM(T269:T278)</f>
        <v>0.05</v>
      </c>
      <c r="AR268" s="81" t="s">
        <v>82</v>
      </c>
      <c r="AT268" s="86" t="s">
        <v>74</v>
      </c>
      <c r="AU268" s="86" t="s">
        <v>82</v>
      </c>
      <c r="AY268" s="81" t="s">
        <v>143</v>
      </c>
      <c r="BK268" s="87">
        <f>SUM(BK269:BK278)</f>
        <v>0</v>
      </c>
    </row>
    <row r="269" spans="1:65" s="2" customFormat="1" ht="21.75" customHeight="1">
      <c r="A269" s="148"/>
      <c r="B269" s="149"/>
      <c r="C269" s="225" t="s">
        <v>439</v>
      </c>
      <c r="D269" s="225" t="s">
        <v>144</v>
      </c>
      <c r="E269" s="226" t="s">
        <v>440</v>
      </c>
      <c r="F269" s="227" t="s">
        <v>441</v>
      </c>
      <c r="G269" s="228" t="s">
        <v>268</v>
      </c>
      <c r="H269" s="229">
        <v>20.59</v>
      </c>
      <c r="I269" s="88"/>
      <c r="J269" s="230">
        <f>ROUND(I269*H269,2)</f>
        <v>0</v>
      </c>
      <c r="K269" s="227" t="s">
        <v>1</v>
      </c>
      <c r="L269" s="25"/>
      <c r="M269" s="89" t="s">
        <v>1</v>
      </c>
      <c r="N269" s="90" t="s">
        <v>40</v>
      </c>
      <c r="O269" s="35"/>
      <c r="P269" s="91">
        <f>O269*H269</f>
        <v>0</v>
      </c>
      <c r="Q269" s="91">
        <v>0</v>
      </c>
      <c r="R269" s="91">
        <f>Q269*H269</f>
        <v>0</v>
      </c>
      <c r="S269" s="91">
        <v>0</v>
      </c>
      <c r="T269" s="92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93" t="s">
        <v>101</v>
      </c>
      <c r="AT269" s="93" t="s">
        <v>144</v>
      </c>
      <c r="AU269" s="93" t="s">
        <v>84</v>
      </c>
      <c r="AY269" s="18" t="s">
        <v>143</v>
      </c>
      <c r="BE269" s="94">
        <f>IF(N269="základní",J269,0)</f>
        <v>0</v>
      </c>
      <c r="BF269" s="94">
        <f>IF(N269="snížená",J269,0)</f>
        <v>0</v>
      </c>
      <c r="BG269" s="94">
        <f>IF(N269="zákl. přenesená",J269,0)</f>
        <v>0</v>
      </c>
      <c r="BH269" s="94">
        <f>IF(N269="sníž. přenesená",J269,0)</f>
        <v>0</v>
      </c>
      <c r="BI269" s="94">
        <f>IF(N269="nulová",J269,0)</f>
        <v>0</v>
      </c>
      <c r="BJ269" s="18" t="s">
        <v>82</v>
      </c>
      <c r="BK269" s="94">
        <f>ROUND(I269*H269,2)</f>
        <v>0</v>
      </c>
      <c r="BL269" s="18" t="s">
        <v>101</v>
      </c>
      <c r="BM269" s="93" t="s">
        <v>649</v>
      </c>
    </row>
    <row r="270" spans="1:65" s="14" customFormat="1">
      <c r="A270" s="244"/>
      <c r="B270" s="245"/>
      <c r="C270" s="244"/>
      <c r="D270" s="233" t="s">
        <v>149</v>
      </c>
      <c r="E270" s="246" t="s">
        <v>1</v>
      </c>
      <c r="F270" s="247" t="s">
        <v>443</v>
      </c>
      <c r="G270" s="244"/>
      <c r="H270" s="246" t="s">
        <v>1</v>
      </c>
      <c r="I270" s="244"/>
      <c r="J270" s="244"/>
      <c r="K270" s="244"/>
      <c r="L270" s="107"/>
      <c r="M270" s="109"/>
      <c r="N270" s="110"/>
      <c r="O270" s="110"/>
      <c r="P270" s="110"/>
      <c r="Q270" s="110"/>
      <c r="R270" s="110"/>
      <c r="S270" s="110"/>
      <c r="T270" s="111"/>
      <c r="AT270" s="108" t="s">
        <v>149</v>
      </c>
      <c r="AU270" s="108" t="s">
        <v>84</v>
      </c>
      <c r="AV270" s="14" t="s">
        <v>82</v>
      </c>
      <c r="AW270" s="14" t="s">
        <v>31</v>
      </c>
      <c r="AX270" s="14" t="s">
        <v>75</v>
      </c>
      <c r="AY270" s="108" t="s">
        <v>143</v>
      </c>
    </row>
    <row r="271" spans="1:65" s="12" customFormat="1">
      <c r="A271" s="231"/>
      <c r="B271" s="232"/>
      <c r="C271" s="231"/>
      <c r="D271" s="233" t="s">
        <v>149</v>
      </c>
      <c r="E271" s="234" t="s">
        <v>1</v>
      </c>
      <c r="F271" s="235" t="s">
        <v>171</v>
      </c>
      <c r="G271" s="231"/>
      <c r="H271" s="236">
        <v>20.59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82</v>
      </c>
      <c r="AY271" s="96" t="s">
        <v>143</v>
      </c>
    </row>
    <row r="272" spans="1:65" s="2" customFormat="1" ht="21.75" customHeight="1">
      <c r="A272" s="148"/>
      <c r="B272" s="149"/>
      <c r="C272" s="225" t="s">
        <v>444</v>
      </c>
      <c r="D272" s="225" t="s">
        <v>144</v>
      </c>
      <c r="E272" s="226" t="s">
        <v>452</v>
      </c>
      <c r="F272" s="227" t="s">
        <v>453</v>
      </c>
      <c r="G272" s="228" t="s">
        <v>268</v>
      </c>
      <c r="H272" s="229">
        <v>20.59</v>
      </c>
      <c r="I272" s="88"/>
      <c r="J272" s="230">
        <f>ROUND(I272*H272,2)</f>
        <v>0</v>
      </c>
      <c r="K272" s="227" t="s">
        <v>250</v>
      </c>
      <c r="L272" s="25"/>
      <c r="M272" s="89" t="s">
        <v>1</v>
      </c>
      <c r="N272" s="90" t="s">
        <v>40</v>
      </c>
      <c r="O272" s="35"/>
      <c r="P272" s="91">
        <f>O272*H272</f>
        <v>0</v>
      </c>
      <c r="Q272" s="91">
        <v>0</v>
      </c>
      <c r="R272" s="91">
        <f>Q272*H272</f>
        <v>0</v>
      </c>
      <c r="S272" s="91">
        <v>0</v>
      </c>
      <c r="T272" s="92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R272" s="93" t="s">
        <v>101</v>
      </c>
      <c r="AT272" s="93" t="s">
        <v>144</v>
      </c>
      <c r="AU272" s="93" t="s">
        <v>84</v>
      </c>
      <c r="AY272" s="18" t="s">
        <v>143</v>
      </c>
      <c r="BE272" s="94">
        <f>IF(N272="základní",J272,0)</f>
        <v>0</v>
      </c>
      <c r="BF272" s="94">
        <f>IF(N272="snížená",J272,0)</f>
        <v>0</v>
      </c>
      <c r="BG272" s="94">
        <f>IF(N272="zákl. přenesená",J272,0)</f>
        <v>0</v>
      </c>
      <c r="BH272" s="94">
        <f>IF(N272="sníž. přenesená",J272,0)</f>
        <v>0</v>
      </c>
      <c r="BI272" s="94">
        <f>IF(N272="nulová",J272,0)</f>
        <v>0</v>
      </c>
      <c r="BJ272" s="18" t="s">
        <v>82</v>
      </c>
      <c r="BK272" s="94">
        <f>ROUND(I272*H272,2)</f>
        <v>0</v>
      </c>
      <c r="BL272" s="18" t="s">
        <v>101</v>
      </c>
      <c r="BM272" s="93" t="s">
        <v>650</v>
      </c>
    </row>
    <row r="273" spans="1:65" s="12" customFormat="1">
      <c r="A273" s="231"/>
      <c r="B273" s="232"/>
      <c r="C273" s="231"/>
      <c r="D273" s="233" t="s">
        <v>149</v>
      </c>
      <c r="E273" s="234" t="s">
        <v>171</v>
      </c>
      <c r="F273" s="235" t="s">
        <v>651</v>
      </c>
      <c r="G273" s="231"/>
      <c r="H273" s="236">
        <v>20.59</v>
      </c>
      <c r="I273" s="231"/>
      <c r="J273" s="231"/>
      <c r="K273" s="231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75</v>
      </c>
      <c r="AY273" s="96" t="s">
        <v>143</v>
      </c>
    </row>
    <row r="274" spans="1:65" s="15" customFormat="1">
      <c r="A274" s="248"/>
      <c r="B274" s="249"/>
      <c r="C274" s="248"/>
      <c r="D274" s="233" t="s">
        <v>149</v>
      </c>
      <c r="E274" s="250" t="s">
        <v>1</v>
      </c>
      <c r="F274" s="251" t="s">
        <v>255</v>
      </c>
      <c r="G274" s="248"/>
      <c r="H274" s="252">
        <v>20.59</v>
      </c>
      <c r="I274" s="248"/>
      <c r="J274" s="248"/>
      <c r="K274" s="248"/>
      <c r="L274" s="112"/>
      <c r="M274" s="114"/>
      <c r="N274" s="115"/>
      <c r="O274" s="115"/>
      <c r="P274" s="115"/>
      <c r="Q274" s="115"/>
      <c r="R274" s="115"/>
      <c r="S274" s="115"/>
      <c r="T274" s="116"/>
      <c r="AT274" s="113" t="s">
        <v>149</v>
      </c>
      <c r="AU274" s="113" t="s">
        <v>84</v>
      </c>
      <c r="AV274" s="15" t="s">
        <v>101</v>
      </c>
      <c r="AW274" s="15" t="s">
        <v>31</v>
      </c>
      <c r="AX274" s="15" t="s">
        <v>82</v>
      </c>
      <c r="AY274" s="113" t="s">
        <v>143</v>
      </c>
    </row>
    <row r="275" spans="1:65" s="2" customFormat="1" ht="21.75" customHeight="1">
      <c r="A275" s="148"/>
      <c r="B275" s="149"/>
      <c r="C275" s="225" t="s">
        <v>451</v>
      </c>
      <c r="D275" s="225" t="s">
        <v>144</v>
      </c>
      <c r="E275" s="226" t="s">
        <v>457</v>
      </c>
      <c r="F275" s="227" t="s">
        <v>458</v>
      </c>
      <c r="G275" s="228" t="s">
        <v>232</v>
      </c>
      <c r="H275" s="229">
        <v>2</v>
      </c>
      <c r="I275" s="88"/>
      <c r="J275" s="230">
        <f>ROUND(I275*H275,2)</f>
        <v>0</v>
      </c>
      <c r="K275" s="227" t="s">
        <v>250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0.45937</v>
      </c>
      <c r="R275" s="91">
        <f>Q275*H275</f>
        <v>0.91874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652</v>
      </c>
    </row>
    <row r="276" spans="1:65" s="12" customFormat="1">
      <c r="A276" s="231"/>
      <c r="B276" s="232"/>
      <c r="C276" s="231"/>
      <c r="D276" s="233" t="s">
        <v>149</v>
      </c>
      <c r="E276" s="234" t="s">
        <v>1</v>
      </c>
      <c r="F276" s="235" t="s">
        <v>84</v>
      </c>
      <c r="G276" s="231"/>
      <c r="H276" s="236">
        <v>2</v>
      </c>
      <c r="I276" s="231"/>
      <c r="J276" s="231"/>
      <c r="K276" s="231"/>
      <c r="L276" s="95"/>
      <c r="M276" s="97"/>
      <c r="N276" s="98"/>
      <c r="O276" s="98"/>
      <c r="P276" s="98"/>
      <c r="Q276" s="98"/>
      <c r="R276" s="98"/>
      <c r="S276" s="98"/>
      <c r="T276" s="99"/>
      <c r="AT276" s="96" t="s">
        <v>149</v>
      </c>
      <c r="AU276" s="96" t="s">
        <v>84</v>
      </c>
      <c r="AV276" s="12" t="s">
        <v>84</v>
      </c>
      <c r="AW276" s="12" t="s">
        <v>31</v>
      </c>
      <c r="AX276" s="12" t="s">
        <v>82</v>
      </c>
      <c r="AY276" s="96" t="s">
        <v>143</v>
      </c>
    </row>
    <row r="277" spans="1:65" s="2" customFormat="1" ht="21.75" customHeight="1">
      <c r="A277" s="148"/>
      <c r="B277" s="149"/>
      <c r="C277" s="225" t="s">
        <v>456</v>
      </c>
      <c r="D277" s="225" t="s">
        <v>144</v>
      </c>
      <c r="E277" s="226" t="s">
        <v>653</v>
      </c>
      <c r="F277" s="227" t="s">
        <v>654</v>
      </c>
      <c r="G277" s="228" t="s">
        <v>232</v>
      </c>
      <c r="H277" s="229">
        <v>1</v>
      </c>
      <c r="I277" s="88"/>
      <c r="J277" s="230">
        <f>ROUND(I277*H277,2)</f>
        <v>0</v>
      </c>
      <c r="K277" s="227" t="s">
        <v>250</v>
      </c>
      <c r="L277" s="25"/>
      <c r="M277" s="89" t="s">
        <v>1</v>
      </c>
      <c r="N277" s="90" t="s">
        <v>40</v>
      </c>
      <c r="O277" s="35"/>
      <c r="P277" s="91">
        <f>O277*H277</f>
        <v>0</v>
      </c>
      <c r="Q277" s="91">
        <v>0</v>
      </c>
      <c r="R277" s="91">
        <f>Q277*H277</f>
        <v>0</v>
      </c>
      <c r="S277" s="91">
        <v>0.05</v>
      </c>
      <c r="T277" s="92">
        <f>S277*H277</f>
        <v>0.05</v>
      </c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R277" s="93" t="s">
        <v>101</v>
      </c>
      <c r="AT277" s="93" t="s">
        <v>144</v>
      </c>
      <c r="AU277" s="93" t="s">
        <v>84</v>
      </c>
      <c r="AY277" s="18" t="s">
        <v>143</v>
      </c>
      <c r="BE277" s="94">
        <f>IF(N277="základní",J277,0)</f>
        <v>0</v>
      </c>
      <c r="BF277" s="94">
        <f>IF(N277="snížená",J277,0)</f>
        <v>0</v>
      </c>
      <c r="BG277" s="94">
        <f>IF(N277="zákl. přenesená",J277,0)</f>
        <v>0</v>
      </c>
      <c r="BH277" s="94">
        <f>IF(N277="sníž. přenesená",J277,0)</f>
        <v>0</v>
      </c>
      <c r="BI277" s="94">
        <f>IF(N277="nulová",J277,0)</f>
        <v>0</v>
      </c>
      <c r="BJ277" s="18" t="s">
        <v>82</v>
      </c>
      <c r="BK277" s="94">
        <f>ROUND(I277*H277,2)</f>
        <v>0</v>
      </c>
      <c r="BL277" s="18" t="s">
        <v>101</v>
      </c>
      <c r="BM277" s="93" t="s">
        <v>655</v>
      </c>
    </row>
    <row r="278" spans="1:65" s="12" customFormat="1">
      <c r="A278" s="231"/>
      <c r="B278" s="232"/>
      <c r="C278" s="231"/>
      <c r="D278" s="233" t="s">
        <v>149</v>
      </c>
      <c r="E278" s="234" t="s">
        <v>1</v>
      </c>
      <c r="F278" s="235" t="s">
        <v>656</v>
      </c>
      <c r="G278" s="231"/>
      <c r="H278" s="236">
        <v>1</v>
      </c>
      <c r="I278" s="231"/>
      <c r="J278" s="231"/>
      <c r="K278" s="231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82</v>
      </c>
      <c r="AY278" s="96" t="s">
        <v>143</v>
      </c>
    </row>
    <row r="279" spans="1:65" s="11" customFormat="1" ht="22.9" customHeight="1">
      <c r="A279" s="220"/>
      <c r="B279" s="221"/>
      <c r="C279" s="220"/>
      <c r="D279" s="222" t="s">
        <v>74</v>
      </c>
      <c r="E279" s="242" t="s">
        <v>165</v>
      </c>
      <c r="F279" s="242" t="s">
        <v>460</v>
      </c>
      <c r="G279" s="220"/>
      <c r="H279" s="220"/>
      <c r="I279" s="220"/>
      <c r="J279" s="243">
        <f>BK279</f>
        <v>0</v>
      </c>
      <c r="K279" s="220"/>
      <c r="L279" s="80"/>
      <c r="M279" s="82"/>
      <c r="N279" s="83"/>
      <c r="O279" s="83"/>
      <c r="P279" s="84">
        <f>SUM(P280:P333)</f>
        <v>0</v>
      </c>
      <c r="Q279" s="83"/>
      <c r="R279" s="84">
        <f>SUM(R280:R333)</f>
        <v>0</v>
      </c>
      <c r="S279" s="83"/>
      <c r="T279" s="85">
        <f>SUM(T280:T333)</f>
        <v>0</v>
      </c>
      <c r="AR279" s="81" t="s">
        <v>82</v>
      </c>
      <c r="AT279" s="86" t="s">
        <v>74</v>
      </c>
      <c r="AU279" s="86" t="s">
        <v>82</v>
      </c>
      <c r="AY279" s="81" t="s">
        <v>143</v>
      </c>
      <c r="BK279" s="87">
        <f>SUM(BK280:BK333)</f>
        <v>0</v>
      </c>
    </row>
    <row r="280" spans="1:65" s="2" customFormat="1" ht="16.5" customHeight="1">
      <c r="A280" s="148"/>
      <c r="B280" s="149"/>
      <c r="C280" s="225" t="s">
        <v>461</v>
      </c>
      <c r="D280" s="225" t="s">
        <v>144</v>
      </c>
      <c r="E280" s="226" t="s">
        <v>462</v>
      </c>
      <c r="F280" s="227" t="s">
        <v>463</v>
      </c>
      <c r="G280" s="228" t="s">
        <v>268</v>
      </c>
      <c r="H280" s="229">
        <v>8.16</v>
      </c>
      <c r="I280" s="88"/>
      <c r="J280" s="230">
        <f>ROUND(I280*H280,2)</f>
        <v>0</v>
      </c>
      <c r="K280" s="227" t="s">
        <v>250</v>
      </c>
      <c r="L280" s="25"/>
      <c r="M280" s="89" t="s">
        <v>1</v>
      </c>
      <c r="N280" s="90" t="s">
        <v>40</v>
      </c>
      <c r="O280" s="35"/>
      <c r="P280" s="91">
        <f>O280*H280</f>
        <v>0</v>
      </c>
      <c r="Q280" s="91">
        <v>0</v>
      </c>
      <c r="R280" s="91">
        <f>Q280*H280</f>
        <v>0</v>
      </c>
      <c r="S280" s="91">
        <v>0</v>
      </c>
      <c r="T280" s="92">
        <f>S280*H280</f>
        <v>0</v>
      </c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R280" s="93" t="s">
        <v>101</v>
      </c>
      <c r="AT280" s="93" t="s">
        <v>144</v>
      </c>
      <c r="AU280" s="93" t="s">
        <v>84</v>
      </c>
      <c r="AY280" s="18" t="s">
        <v>143</v>
      </c>
      <c r="BE280" s="94">
        <f>IF(N280="základní",J280,0)</f>
        <v>0</v>
      </c>
      <c r="BF280" s="94">
        <f>IF(N280="snížená",J280,0)</f>
        <v>0</v>
      </c>
      <c r="BG280" s="94">
        <f>IF(N280="zákl. přenesená",J280,0)</f>
        <v>0</v>
      </c>
      <c r="BH280" s="94">
        <f>IF(N280="sníž. přenesená",J280,0)</f>
        <v>0</v>
      </c>
      <c r="BI280" s="94">
        <f>IF(N280="nulová",J280,0)</f>
        <v>0</v>
      </c>
      <c r="BJ280" s="18" t="s">
        <v>82</v>
      </c>
      <c r="BK280" s="94">
        <f>ROUND(I280*H280,2)</f>
        <v>0</v>
      </c>
      <c r="BL280" s="18" t="s">
        <v>101</v>
      </c>
      <c r="BM280" s="93" t="s">
        <v>657</v>
      </c>
    </row>
    <row r="281" spans="1:65" s="12" customFormat="1">
      <c r="A281" s="231"/>
      <c r="B281" s="232"/>
      <c r="C281" s="231"/>
      <c r="D281" s="233" t="s">
        <v>149</v>
      </c>
      <c r="E281" s="234" t="s">
        <v>1</v>
      </c>
      <c r="F281" s="235" t="s">
        <v>196</v>
      </c>
      <c r="G281" s="231"/>
      <c r="H281" s="236">
        <v>8.16</v>
      </c>
      <c r="I281" s="231"/>
      <c r="J281" s="231"/>
      <c r="K281" s="231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82</v>
      </c>
      <c r="AY281" s="96" t="s">
        <v>143</v>
      </c>
    </row>
    <row r="282" spans="1:65" s="2" customFormat="1" ht="21.75" customHeight="1">
      <c r="A282" s="148"/>
      <c r="B282" s="149"/>
      <c r="C282" s="225" t="s">
        <v>465</v>
      </c>
      <c r="D282" s="225" t="s">
        <v>144</v>
      </c>
      <c r="E282" s="226" t="s">
        <v>658</v>
      </c>
      <c r="F282" s="227" t="s">
        <v>659</v>
      </c>
      <c r="G282" s="228" t="s">
        <v>245</v>
      </c>
      <c r="H282" s="229">
        <v>3.44</v>
      </c>
      <c r="I282" s="88"/>
      <c r="J282" s="230">
        <f>ROUND(I282*H282,2)</f>
        <v>0</v>
      </c>
      <c r="K282" s="227" t="s">
        <v>250</v>
      </c>
      <c r="L282" s="25"/>
      <c r="M282" s="89" t="s">
        <v>1</v>
      </c>
      <c r="N282" s="90" t="s">
        <v>40</v>
      </c>
      <c r="O282" s="35"/>
      <c r="P282" s="91">
        <f>O282*H282</f>
        <v>0</v>
      </c>
      <c r="Q282" s="91">
        <v>0</v>
      </c>
      <c r="R282" s="91">
        <f>Q282*H282</f>
        <v>0</v>
      </c>
      <c r="S282" s="91">
        <v>0</v>
      </c>
      <c r="T282" s="92">
        <f>S282*H282</f>
        <v>0</v>
      </c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R282" s="93" t="s">
        <v>101</v>
      </c>
      <c r="AT282" s="93" t="s">
        <v>144</v>
      </c>
      <c r="AU282" s="93" t="s">
        <v>84</v>
      </c>
      <c r="AY282" s="18" t="s">
        <v>143</v>
      </c>
      <c r="BE282" s="94">
        <f>IF(N282="základní",J282,0)</f>
        <v>0</v>
      </c>
      <c r="BF282" s="94">
        <f>IF(N282="snížená",J282,0)</f>
        <v>0</v>
      </c>
      <c r="BG282" s="94">
        <f>IF(N282="zákl. přenesená",J282,0)</f>
        <v>0</v>
      </c>
      <c r="BH282" s="94">
        <f>IF(N282="sníž. přenesená",J282,0)</f>
        <v>0</v>
      </c>
      <c r="BI282" s="94">
        <f>IF(N282="nulová",J282,0)</f>
        <v>0</v>
      </c>
      <c r="BJ282" s="18" t="s">
        <v>82</v>
      </c>
      <c r="BK282" s="94">
        <f>ROUND(I282*H282,2)</f>
        <v>0</v>
      </c>
      <c r="BL282" s="18" t="s">
        <v>101</v>
      </c>
      <c r="BM282" s="93" t="s">
        <v>660</v>
      </c>
    </row>
    <row r="283" spans="1:65" s="12" customFormat="1">
      <c r="A283" s="231"/>
      <c r="B283" s="232"/>
      <c r="C283" s="231"/>
      <c r="D283" s="233" t="s">
        <v>149</v>
      </c>
      <c r="E283" s="234" t="s">
        <v>1</v>
      </c>
      <c r="F283" s="235" t="s">
        <v>563</v>
      </c>
      <c r="G283" s="231"/>
      <c r="H283" s="236">
        <v>3.44</v>
      </c>
      <c r="I283" s="231"/>
      <c r="J283" s="231"/>
      <c r="K283" s="231"/>
      <c r="L283" s="95"/>
      <c r="M283" s="97"/>
      <c r="N283" s="98"/>
      <c r="O283" s="98"/>
      <c r="P283" s="98"/>
      <c r="Q283" s="98"/>
      <c r="R283" s="98"/>
      <c r="S283" s="98"/>
      <c r="T283" s="99"/>
      <c r="AT283" s="96" t="s">
        <v>149</v>
      </c>
      <c r="AU283" s="96" t="s">
        <v>84</v>
      </c>
      <c r="AV283" s="12" t="s">
        <v>84</v>
      </c>
      <c r="AW283" s="12" t="s">
        <v>31</v>
      </c>
      <c r="AX283" s="12" t="s">
        <v>82</v>
      </c>
      <c r="AY283" s="96" t="s">
        <v>143</v>
      </c>
    </row>
    <row r="284" spans="1:65" s="2" customFormat="1" ht="21.75" customHeight="1">
      <c r="A284" s="148"/>
      <c r="B284" s="149"/>
      <c r="C284" s="225" t="s">
        <v>469</v>
      </c>
      <c r="D284" s="225" t="s">
        <v>144</v>
      </c>
      <c r="E284" s="226" t="s">
        <v>466</v>
      </c>
      <c r="F284" s="227" t="s">
        <v>467</v>
      </c>
      <c r="G284" s="228" t="s">
        <v>245</v>
      </c>
      <c r="H284" s="229">
        <v>11.48</v>
      </c>
      <c r="I284" s="88"/>
      <c r="J284" s="230">
        <f>ROUND(I284*H284,2)</f>
        <v>0</v>
      </c>
      <c r="K284" s="227" t="s">
        <v>250</v>
      </c>
      <c r="L284" s="25"/>
      <c r="M284" s="89" t="s">
        <v>1</v>
      </c>
      <c r="N284" s="90" t="s">
        <v>40</v>
      </c>
      <c r="O284" s="35"/>
      <c r="P284" s="91">
        <f>O284*H284</f>
        <v>0</v>
      </c>
      <c r="Q284" s="91">
        <v>0</v>
      </c>
      <c r="R284" s="91">
        <f>Q284*H284</f>
        <v>0</v>
      </c>
      <c r="S284" s="91">
        <v>0</v>
      </c>
      <c r="T284" s="92">
        <f>S284*H284</f>
        <v>0</v>
      </c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R284" s="93" t="s">
        <v>101</v>
      </c>
      <c r="AT284" s="93" t="s">
        <v>144</v>
      </c>
      <c r="AU284" s="93" t="s">
        <v>84</v>
      </c>
      <c r="AY284" s="18" t="s">
        <v>143</v>
      </c>
      <c r="BE284" s="94">
        <f>IF(N284="základní",J284,0)</f>
        <v>0</v>
      </c>
      <c r="BF284" s="94">
        <f>IF(N284="snížená",J284,0)</f>
        <v>0</v>
      </c>
      <c r="BG284" s="94">
        <f>IF(N284="zákl. přenesená",J284,0)</f>
        <v>0</v>
      </c>
      <c r="BH284" s="94">
        <f>IF(N284="sníž. přenesená",J284,0)</f>
        <v>0</v>
      </c>
      <c r="BI284" s="94">
        <f>IF(N284="nulová",J284,0)</f>
        <v>0</v>
      </c>
      <c r="BJ284" s="18" t="s">
        <v>82</v>
      </c>
      <c r="BK284" s="94">
        <f>ROUND(I284*H284,2)</f>
        <v>0</v>
      </c>
      <c r="BL284" s="18" t="s">
        <v>101</v>
      </c>
      <c r="BM284" s="93" t="s">
        <v>661</v>
      </c>
    </row>
    <row r="285" spans="1:65" s="12" customFormat="1">
      <c r="A285" s="231"/>
      <c r="B285" s="232"/>
      <c r="C285" s="231"/>
      <c r="D285" s="233" t="s">
        <v>149</v>
      </c>
      <c r="E285" s="234" t="s">
        <v>1</v>
      </c>
      <c r="F285" s="235" t="s">
        <v>181</v>
      </c>
      <c r="G285" s="231"/>
      <c r="H285" s="236">
        <v>11.48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82</v>
      </c>
      <c r="AY285" s="96" t="s">
        <v>143</v>
      </c>
    </row>
    <row r="286" spans="1:65" s="2" customFormat="1" ht="21.75" customHeight="1">
      <c r="A286" s="148"/>
      <c r="B286" s="149"/>
      <c r="C286" s="225" t="s">
        <v>473</v>
      </c>
      <c r="D286" s="225" t="s">
        <v>144</v>
      </c>
      <c r="E286" s="226" t="s">
        <v>470</v>
      </c>
      <c r="F286" s="227" t="s">
        <v>471</v>
      </c>
      <c r="G286" s="228" t="s">
        <v>245</v>
      </c>
      <c r="H286" s="229">
        <v>3.03</v>
      </c>
      <c r="I286" s="88"/>
      <c r="J286" s="230">
        <f>ROUND(I286*H286,2)</f>
        <v>0</v>
      </c>
      <c r="K286" s="227" t="s">
        <v>250</v>
      </c>
      <c r="L286" s="25"/>
      <c r="M286" s="89" t="s">
        <v>1</v>
      </c>
      <c r="N286" s="90" t="s">
        <v>40</v>
      </c>
      <c r="O286" s="35"/>
      <c r="P286" s="91">
        <f>O286*H286</f>
        <v>0</v>
      </c>
      <c r="Q286" s="91">
        <v>0</v>
      </c>
      <c r="R286" s="91">
        <f>Q286*H286</f>
        <v>0</v>
      </c>
      <c r="S286" s="91">
        <v>0</v>
      </c>
      <c r="T286" s="92">
        <f>S286*H286</f>
        <v>0</v>
      </c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R286" s="93" t="s">
        <v>101</v>
      </c>
      <c r="AT286" s="93" t="s">
        <v>144</v>
      </c>
      <c r="AU286" s="93" t="s">
        <v>84</v>
      </c>
      <c r="AY286" s="18" t="s">
        <v>143</v>
      </c>
      <c r="BE286" s="94">
        <f>IF(N286="základní",J286,0)</f>
        <v>0</v>
      </c>
      <c r="BF286" s="94">
        <f>IF(N286="snížená",J286,0)</f>
        <v>0</v>
      </c>
      <c r="BG286" s="94">
        <f>IF(N286="zákl. přenesená",J286,0)</f>
        <v>0</v>
      </c>
      <c r="BH286" s="94">
        <f>IF(N286="sníž. přenesená",J286,0)</f>
        <v>0</v>
      </c>
      <c r="BI286" s="94">
        <f>IF(N286="nulová",J286,0)</f>
        <v>0</v>
      </c>
      <c r="BJ286" s="18" t="s">
        <v>82</v>
      </c>
      <c r="BK286" s="94">
        <f>ROUND(I286*H286,2)</f>
        <v>0</v>
      </c>
      <c r="BL286" s="18" t="s">
        <v>101</v>
      </c>
      <c r="BM286" s="93" t="s">
        <v>662</v>
      </c>
    </row>
    <row r="287" spans="1:65" s="12" customFormat="1">
      <c r="A287" s="231"/>
      <c r="B287" s="232"/>
      <c r="C287" s="231"/>
      <c r="D287" s="233" t="s">
        <v>149</v>
      </c>
      <c r="E287" s="234" t="s">
        <v>1</v>
      </c>
      <c r="F287" s="235" t="s">
        <v>184</v>
      </c>
      <c r="G287" s="231"/>
      <c r="H287" s="236">
        <v>3.03</v>
      </c>
      <c r="I287" s="231"/>
      <c r="J287" s="231"/>
      <c r="K287" s="231"/>
      <c r="L287" s="95"/>
      <c r="M287" s="97"/>
      <c r="N287" s="98"/>
      <c r="O287" s="98"/>
      <c r="P287" s="98"/>
      <c r="Q287" s="98"/>
      <c r="R287" s="98"/>
      <c r="S287" s="98"/>
      <c r="T287" s="99"/>
      <c r="AT287" s="96" t="s">
        <v>149</v>
      </c>
      <c r="AU287" s="96" t="s">
        <v>84</v>
      </c>
      <c r="AV287" s="12" t="s">
        <v>84</v>
      </c>
      <c r="AW287" s="12" t="s">
        <v>31</v>
      </c>
      <c r="AX287" s="12" t="s">
        <v>82</v>
      </c>
      <c r="AY287" s="96" t="s">
        <v>143</v>
      </c>
    </row>
    <row r="288" spans="1:65" s="2" customFormat="1" ht="21.75" customHeight="1">
      <c r="A288" s="148"/>
      <c r="B288" s="149"/>
      <c r="C288" s="225" t="s">
        <v>477</v>
      </c>
      <c r="D288" s="225" t="s">
        <v>144</v>
      </c>
      <c r="E288" s="226" t="s">
        <v>474</v>
      </c>
      <c r="F288" s="227" t="s">
        <v>475</v>
      </c>
      <c r="G288" s="228" t="s">
        <v>343</v>
      </c>
      <c r="H288" s="229">
        <v>8.8130000000000006</v>
      </c>
      <c r="I288" s="88"/>
      <c r="J288" s="230">
        <f>ROUND(I288*H288,2)</f>
        <v>0</v>
      </c>
      <c r="K288" s="227" t="s">
        <v>1</v>
      </c>
      <c r="L288" s="25"/>
      <c r="M288" s="89" t="s">
        <v>1</v>
      </c>
      <c r="N288" s="90" t="s">
        <v>40</v>
      </c>
      <c r="O288" s="35"/>
      <c r="P288" s="91">
        <f>O288*H288</f>
        <v>0</v>
      </c>
      <c r="Q288" s="91">
        <v>0</v>
      </c>
      <c r="R288" s="91">
        <f>Q288*H288</f>
        <v>0</v>
      </c>
      <c r="S288" s="91">
        <v>0</v>
      </c>
      <c r="T288" s="92">
        <f>S288*H288</f>
        <v>0</v>
      </c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R288" s="93" t="s">
        <v>101</v>
      </c>
      <c r="AT288" s="93" t="s">
        <v>144</v>
      </c>
      <c r="AU288" s="93" t="s">
        <v>84</v>
      </c>
      <c r="AY288" s="18" t="s">
        <v>143</v>
      </c>
      <c r="BE288" s="94">
        <f>IF(N288="základní",J288,0)</f>
        <v>0</v>
      </c>
      <c r="BF288" s="94">
        <f>IF(N288="snížená",J288,0)</f>
        <v>0</v>
      </c>
      <c r="BG288" s="94">
        <f>IF(N288="zákl. přenesená",J288,0)</f>
        <v>0</v>
      </c>
      <c r="BH288" s="94">
        <f>IF(N288="sníž. přenesená",J288,0)</f>
        <v>0</v>
      </c>
      <c r="BI288" s="94">
        <f>IF(N288="nulová",J288,0)</f>
        <v>0</v>
      </c>
      <c r="BJ288" s="18" t="s">
        <v>82</v>
      </c>
      <c r="BK288" s="94">
        <f>ROUND(I288*H288,2)</f>
        <v>0</v>
      </c>
      <c r="BL288" s="18" t="s">
        <v>101</v>
      </c>
      <c r="BM288" s="93" t="s">
        <v>663</v>
      </c>
    </row>
    <row r="289" spans="1:65" s="12" customFormat="1">
      <c r="A289" s="231"/>
      <c r="B289" s="232"/>
      <c r="C289" s="231"/>
      <c r="D289" s="233" t="s">
        <v>149</v>
      </c>
      <c r="E289" s="234" t="s">
        <v>1</v>
      </c>
      <c r="F289" s="235" t="s">
        <v>205</v>
      </c>
      <c r="G289" s="231"/>
      <c r="H289" s="236">
        <v>8.8130000000000006</v>
      </c>
      <c r="I289" s="231"/>
      <c r="J289" s="231"/>
      <c r="K289" s="231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82</v>
      </c>
      <c r="AY289" s="96" t="s">
        <v>143</v>
      </c>
    </row>
    <row r="290" spans="1:65" s="2" customFormat="1" ht="21.75" customHeight="1">
      <c r="A290" s="148"/>
      <c r="B290" s="149"/>
      <c r="C290" s="225" t="s">
        <v>482</v>
      </c>
      <c r="D290" s="225" t="s">
        <v>144</v>
      </c>
      <c r="E290" s="226" t="s">
        <v>478</v>
      </c>
      <c r="F290" s="227" t="s">
        <v>479</v>
      </c>
      <c r="G290" s="228" t="s">
        <v>343</v>
      </c>
      <c r="H290" s="229">
        <v>8.8629999999999995</v>
      </c>
      <c r="I290" s="88"/>
      <c r="J290" s="230">
        <f>ROUND(I290*H290,2)</f>
        <v>0</v>
      </c>
      <c r="K290" s="227" t="s">
        <v>250</v>
      </c>
      <c r="L290" s="25"/>
      <c r="M290" s="89" t="s">
        <v>1</v>
      </c>
      <c r="N290" s="90" t="s">
        <v>40</v>
      </c>
      <c r="O290" s="35"/>
      <c r="P290" s="91">
        <f>O290*H290</f>
        <v>0</v>
      </c>
      <c r="Q290" s="91">
        <v>0</v>
      </c>
      <c r="R290" s="91">
        <f>Q290*H290</f>
        <v>0</v>
      </c>
      <c r="S290" s="91">
        <v>0</v>
      </c>
      <c r="T290" s="92">
        <f>S290*H290</f>
        <v>0</v>
      </c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R290" s="93" t="s">
        <v>101</v>
      </c>
      <c r="AT290" s="93" t="s">
        <v>144</v>
      </c>
      <c r="AU290" s="93" t="s">
        <v>84</v>
      </c>
      <c r="AY290" s="18" t="s">
        <v>143</v>
      </c>
      <c r="BE290" s="94">
        <f>IF(N290="základní",J290,0)</f>
        <v>0</v>
      </c>
      <c r="BF290" s="94">
        <f>IF(N290="snížená",J290,0)</f>
        <v>0</v>
      </c>
      <c r="BG290" s="94">
        <f>IF(N290="zákl. přenesená",J290,0)</f>
        <v>0</v>
      </c>
      <c r="BH290" s="94">
        <f>IF(N290="sníž. přenesená",J290,0)</f>
        <v>0</v>
      </c>
      <c r="BI290" s="94">
        <f>IF(N290="nulová",J290,0)</f>
        <v>0</v>
      </c>
      <c r="BJ290" s="18" t="s">
        <v>82</v>
      </c>
      <c r="BK290" s="94">
        <f>ROUND(I290*H290,2)</f>
        <v>0</v>
      </c>
      <c r="BL290" s="18" t="s">
        <v>101</v>
      </c>
      <c r="BM290" s="93" t="s">
        <v>664</v>
      </c>
    </row>
    <row r="291" spans="1:65" s="12" customFormat="1">
      <c r="A291" s="231"/>
      <c r="B291" s="232"/>
      <c r="C291" s="231"/>
      <c r="D291" s="233" t="s">
        <v>149</v>
      </c>
      <c r="E291" s="234" t="s">
        <v>566</v>
      </c>
      <c r="F291" s="235" t="s">
        <v>665</v>
      </c>
      <c r="G291" s="231"/>
      <c r="H291" s="236">
        <v>0.05</v>
      </c>
      <c r="I291" s="231"/>
      <c r="J291" s="231"/>
      <c r="K291" s="231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2" customFormat="1">
      <c r="A292" s="231"/>
      <c r="B292" s="232"/>
      <c r="C292" s="231"/>
      <c r="D292" s="233" t="s">
        <v>149</v>
      </c>
      <c r="E292" s="234" t="s">
        <v>205</v>
      </c>
      <c r="F292" s="235" t="s">
        <v>666</v>
      </c>
      <c r="G292" s="231"/>
      <c r="H292" s="236">
        <v>8.8130000000000006</v>
      </c>
      <c r="I292" s="231"/>
      <c r="J292" s="231"/>
      <c r="K292" s="231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5" customFormat="1">
      <c r="A293" s="248"/>
      <c r="B293" s="249"/>
      <c r="C293" s="248"/>
      <c r="D293" s="233" t="s">
        <v>149</v>
      </c>
      <c r="E293" s="250" t="s">
        <v>1</v>
      </c>
      <c r="F293" s="251" t="s">
        <v>255</v>
      </c>
      <c r="G293" s="248"/>
      <c r="H293" s="252">
        <v>8.8629999999999995</v>
      </c>
      <c r="I293" s="248"/>
      <c r="J293" s="248"/>
      <c r="K293" s="248"/>
      <c r="L293" s="112"/>
      <c r="M293" s="114"/>
      <c r="N293" s="115"/>
      <c r="O293" s="115"/>
      <c r="P293" s="115"/>
      <c r="Q293" s="115"/>
      <c r="R293" s="115"/>
      <c r="S293" s="115"/>
      <c r="T293" s="116"/>
      <c r="AT293" s="113" t="s">
        <v>149</v>
      </c>
      <c r="AU293" s="113" t="s">
        <v>84</v>
      </c>
      <c r="AV293" s="15" t="s">
        <v>101</v>
      </c>
      <c r="AW293" s="15" t="s">
        <v>31</v>
      </c>
      <c r="AX293" s="15" t="s">
        <v>82</v>
      </c>
      <c r="AY293" s="113" t="s">
        <v>143</v>
      </c>
    </row>
    <row r="294" spans="1:65" s="2" customFormat="1" ht="21.75" customHeight="1">
      <c r="A294" s="148"/>
      <c r="B294" s="149"/>
      <c r="C294" s="225" t="s">
        <v>487</v>
      </c>
      <c r="D294" s="225" t="s">
        <v>144</v>
      </c>
      <c r="E294" s="226" t="s">
        <v>483</v>
      </c>
      <c r="F294" s="227" t="s">
        <v>484</v>
      </c>
      <c r="G294" s="228" t="s">
        <v>343</v>
      </c>
      <c r="H294" s="229">
        <v>522.91700000000003</v>
      </c>
      <c r="I294" s="88"/>
      <c r="J294" s="230">
        <f>ROUND(I294*H294,2)</f>
        <v>0</v>
      </c>
      <c r="K294" s="227" t="s">
        <v>250</v>
      </c>
      <c r="L294" s="25"/>
      <c r="M294" s="89" t="s">
        <v>1</v>
      </c>
      <c r="N294" s="90" t="s">
        <v>40</v>
      </c>
      <c r="O294" s="35"/>
      <c r="P294" s="91">
        <f>O294*H294</f>
        <v>0</v>
      </c>
      <c r="Q294" s="91">
        <v>0</v>
      </c>
      <c r="R294" s="91">
        <f>Q294*H294</f>
        <v>0</v>
      </c>
      <c r="S294" s="91">
        <v>0</v>
      </c>
      <c r="T294" s="92">
        <f>S294*H294</f>
        <v>0</v>
      </c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R294" s="93" t="s">
        <v>101</v>
      </c>
      <c r="AT294" s="93" t="s">
        <v>144</v>
      </c>
      <c r="AU294" s="93" t="s">
        <v>84</v>
      </c>
      <c r="AY294" s="18" t="s">
        <v>143</v>
      </c>
      <c r="BE294" s="94">
        <f>IF(N294="základní",J294,0)</f>
        <v>0</v>
      </c>
      <c r="BF294" s="94">
        <f>IF(N294="snížená",J294,0)</f>
        <v>0</v>
      </c>
      <c r="BG294" s="94">
        <f>IF(N294="zákl. přenesená",J294,0)</f>
        <v>0</v>
      </c>
      <c r="BH294" s="94">
        <f>IF(N294="sníž. přenesená",J294,0)</f>
        <v>0</v>
      </c>
      <c r="BI294" s="94">
        <f>IF(N294="nulová",J294,0)</f>
        <v>0</v>
      </c>
      <c r="BJ294" s="18" t="s">
        <v>82</v>
      </c>
      <c r="BK294" s="94">
        <f>ROUND(I294*H294,2)</f>
        <v>0</v>
      </c>
      <c r="BL294" s="18" t="s">
        <v>101</v>
      </c>
      <c r="BM294" s="93" t="s">
        <v>667</v>
      </c>
    </row>
    <row r="295" spans="1:65" s="12" customFormat="1">
      <c r="A295" s="231"/>
      <c r="B295" s="232"/>
      <c r="C295" s="231"/>
      <c r="D295" s="233" t="s">
        <v>149</v>
      </c>
      <c r="E295" s="234" t="s">
        <v>1</v>
      </c>
      <c r="F295" s="235" t="s">
        <v>486</v>
      </c>
      <c r="G295" s="231"/>
      <c r="H295" s="236">
        <v>519.96699999999998</v>
      </c>
      <c r="I295" s="231"/>
      <c r="J295" s="231"/>
      <c r="K295" s="231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75</v>
      </c>
      <c r="AY295" s="96" t="s">
        <v>143</v>
      </c>
    </row>
    <row r="296" spans="1:65" s="12" customFormat="1">
      <c r="A296" s="231"/>
      <c r="B296" s="232"/>
      <c r="C296" s="231"/>
      <c r="D296" s="233" t="s">
        <v>149</v>
      </c>
      <c r="E296" s="234" t="s">
        <v>1</v>
      </c>
      <c r="F296" s="235" t="s">
        <v>668</v>
      </c>
      <c r="G296" s="231"/>
      <c r="H296" s="236">
        <v>2.95</v>
      </c>
      <c r="I296" s="231"/>
      <c r="J296" s="231"/>
      <c r="K296" s="231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75</v>
      </c>
      <c r="AY296" s="96" t="s">
        <v>143</v>
      </c>
    </row>
    <row r="297" spans="1:65" s="15" customFormat="1">
      <c r="A297" s="248"/>
      <c r="B297" s="249"/>
      <c r="C297" s="248"/>
      <c r="D297" s="233" t="s">
        <v>149</v>
      </c>
      <c r="E297" s="250" t="s">
        <v>1</v>
      </c>
      <c r="F297" s="251" t="s">
        <v>255</v>
      </c>
      <c r="G297" s="248"/>
      <c r="H297" s="252">
        <v>522.91700000000003</v>
      </c>
      <c r="I297" s="248"/>
      <c r="J297" s="248"/>
      <c r="K297" s="248"/>
      <c r="L297" s="112"/>
      <c r="M297" s="114"/>
      <c r="N297" s="115"/>
      <c r="O297" s="115"/>
      <c r="P297" s="115"/>
      <c r="Q297" s="115"/>
      <c r="R297" s="115"/>
      <c r="S297" s="115"/>
      <c r="T297" s="116"/>
      <c r="AT297" s="113" t="s">
        <v>149</v>
      </c>
      <c r="AU297" s="113" t="s">
        <v>84</v>
      </c>
      <c r="AV297" s="15" t="s">
        <v>101</v>
      </c>
      <c r="AW297" s="15" t="s">
        <v>31</v>
      </c>
      <c r="AX297" s="15" t="s">
        <v>82</v>
      </c>
      <c r="AY297" s="113" t="s">
        <v>143</v>
      </c>
    </row>
    <row r="298" spans="1:65" s="2" customFormat="1" ht="16.5" customHeight="1">
      <c r="A298" s="148"/>
      <c r="B298" s="149"/>
      <c r="C298" s="225" t="s">
        <v>495</v>
      </c>
      <c r="D298" s="225" t="s">
        <v>144</v>
      </c>
      <c r="E298" s="226" t="s">
        <v>488</v>
      </c>
      <c r="F298" s="227" t="s">
        <v>489</v>
      </c>
      <c r="G298" s="228" t="s">
        <v>343</v>
      </c>
      <c r="H298" s="229">
        <v>13.292999999999999</v>
      </c>
      <c r="I298" s="88"/>
      <c r="J298" s="230">
        <f>ROUND(I298*H298,2)</f>
        <v>0</v>
      </c>
      <c r="K298" s="227" t="s">
        <v>250</v>
      </c>
      <c r="L298" s="25"/>
      <c r="M298" s="89" t="s">
        <v>1</v>
      </c>
      <c r="N298" s="90" t="s">
        <v>40</v>
      </c>
      <c r="O298" s="35"/>
      <c r="P298" s="91">
        <f>O298*H298</f>
        <v>0</v>
      </c>
      <c r="Q298" s="91">
        <v>0</v>
      </c>
      <c r="R298" s="91">
        <f>Q298*H298</f>
        <v>0</v>
      </c>
      <c r="S298" s="91">
        <v>0</v>
      </c>
      <c r="T298" s="92">
        <f>S298*H298</f>
        <v>0</v>
      </c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R298" s="93" t="s">
        <v>101</v>
      </c>
      <c r="AT298" s="93" t="s">
        <v>144</v>
      </c>
      <c r="AU298" s="93" t="s">
        <v>84</v>
      </c>
      <c r="AY298" s="18" t="s">
        <v>143</v>
      </c>
      <c r="BE298" s="94">
        <f>IF(N298="základní",J298,0)</f>
        <v>0</v>
      </c>
      <c r="BF298" s="94">
        <f>IF(N298="snížená",J298,0)</f>
        <v>0</v>
      </c>
      <c r="BG298" s="94">
        <f>IF(N298="zákl. přenesená",J298,0)</f>
        <v>0</v>
      </c>
      <c r="BH298" s="94">
        <f>IF(N298="sníž. přenesená",J298,0)</f>
        <v>0</v>
      </c>
      <c r="BI298" s="94">
        <f>IF(N298="nulová",J298,0)</f>
        <v>0</v>
      </c>
      <c r="BJ298" s="18" t="s">
        <v>82</v>
      </c>
      <c r="BK298" s="94">
        <f>ROUND(I298*H298,2)</f>
        <v>0</v>
      </c>
      <c r="BL298" s="18" t="s">
        <v>101</v>
      </c>
      <c r="BM298" s="93" t="s">
        <v>669</v>
      </c>
    </row>
    <row r="299" spans="1:65" s="12" customFormat="1">
      <c r="A299" s="231"/>
      <c r="B299" s="232"/>
      <c r="C299" s="231"/>
      <c r="D299" s="233" t="s">
        <v>149</v>
      </c>
      <c r="E299" s="234" t="s">
        <v>1</v>
      </c>
      <c r="F299" s="235" t="s">
        <v>670</v>
      </c>
      <c r="G299" s="231"/>
      <c r="H299" s="236">
        <v>29.248000000000001</v>
      </c>
      <c r="I299" s="231"/>
      <c r="J299" s="231"/>
      <c r="K299" s="231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75</v>
      </c>
      <c r="AY299" s="96" t="s">
        <v>143</v>
      </c>
    </row>
    <row r="300" spans="1:65" s="12" customFormat="1">
      <c r="A300" s="231"/>
      <c r="B300" s="232"/>
      <c r="C300" s="231"/>
      <c r="D300" s="233" t="s">
        <v>149</v>
      </c>
      <c r="E300" s="234" t="s">
        <v>1</v>
      </c>
      <c r="F300" s="235" t="s">
        <v>492</v>
      </c>
      <c r="G300" s="231"/>
      <c r="H300" s="236">
        <v>-8.8130000000000006</v>
      </c>
      <c r="I300" s="231"/>
      <c r="J300" s="231"/>
      <c r="K300" s="231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75</v>
      </c>
      <c r="AY300" s="96" t="s">
        <v>143</v>
      </c>
    </row>
    <row r="301" spans="1:65" s="12" customFormat="1">
      <c r="A301" s="231"/>
      <c r="B301" s="232"/>
      <c r="C301" s="231"/>
      <c r="D301" s="233" t="s">
        <v>149</v>
      </c>
      <c r="E301" s="234" t="s">
        <v>1</v>
      </c>
      <c r="F301" s="235" t="s">
        <v>493</v>
      </c>
      <c r="G301" s="231"/>
      <c r="H301" s="236">
        <v>-7.0919999999999996</v>
      </c>
      <c r="I301" s="231"/>
      <c r="J301" s="231"/>
      <c r="K301" s="231"/>
      <c r="L301" s="95"/>
      <c r="M301" s="97"/>
      <c r="N301" s="98"/>
      <c r="O301" s="98"/>
      <c r="P301" s="98"/>
      <c r="Q301" s="98"/>
      <c r="R301" s="98"/>
      <c r="S301" s="98"/>
      <c r="T301" s="99"/>
      <c r="AT301" s="96" t="s">
        <v>149</v>
      </c>
      <c r="AU301" s="96" t="s">
        <v>84</v>
      </c>
      <c r="AV301" s="12" t="s">
        <v>84</v>
      </c>
      <c r="AW301" s="12" t="s">
        <v>31</v>
      </c>
      <c r="AX301" s="12" t="s">
        <v>75</v>
      </c>
      <c r="AY301" s="96" t="s">
        <v>143</v>
      </c>
    </row>
    <row r="302" spans="1:65" s="12" customFormat="1">
      <c r="A302" s="231"/>
      <c r="B302" s="232"/>
      <c r="C302" s="231"/>
      <c r="D302" s="233" t="s">
        <v>149</v>
      </c>
      <c r="E302" s="234" t="s">
        <v>1</v>
      </c>
      <c r="F302" s="235" t="s">
        <v>671</v>
      </c>
      <c r="G302" s="231"/>
      <c r="H302" s="236">
        <v>-1.754</v>
      </c>
      <c r="I302" s="231"/>
      <c r="J302" s="231"/>
      <c r="K302" s="231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75</v>
      </c>
      <c r="AY302" s="96" t="s">
        <v>143</v>
      </c>
    </row>
    <row r="303" spans="1:65" s="12" customFormat="1">
      <c r="A303" s="231"/>
      <c r="B303" s="232"/>
      <c r="C303" s="231"/>
      <c r="D303" s="233" t="s">
        <v>149</v>
      </c>
      <c r="E303" s="234" t="s">
        <v>1</v>
      </c>
      <c r="F303" s="235" t="s">
        <v>672</v>
      </c>
      <c r="G303" s="231"/>
      <c r="H303" s="236">
        <v>-0.05</v>
      </c>
      <c r="I303" s="231"/>
      <c r="J303" s="231"/>
      <c r="K303" s="231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75</v>
      </c>
      <c r="AY303" s="96" t="s">
        <v>143</v>
      </c>
    </row>
    <row r="304" spans="1:65" s="16" customFormat="1">
      <c r="A304" s="253"/>
      <c r="B304" s="254"/>
      <c r="C304" s="253"/>
      <c r="D304" s="233" t="s">
        <v>149</v>
      </c>
      <c r="E304" s="255" t="s">
        <v>201</v>
      </c>
      <c r="F304" s="256" t="s">
        <v>299</v>
      </c>
      <c r="G304" s="253"/>
      <c r="H304" s="257">
        <v>11.539</v>
      </c>
      <c r="I304" s="253"/>
      <c r="J304" s="253"/>
      <c r="K304" s="253"/>
      <c r="L304" s="117"/>
      <c r="M304" s="119"/>
      <c r="N304" s="120"/>
      <c r="O304" s="120"/>
      <c r="P304" s="120"/>
      <c r="Q304" s="120"/>
      <c r="R304" s="120"/>
      <c r="S304" s="120"/>
      <c r="T304" s="121"/>
      <c r="AT304" s="118" t="s">
        <v>149</v>
      </c>
      <c r="AU304" s="118" t="s">
        <v>84</v>
      </c>
      <c r="AV304" s="16" t="s">
        <v>85</v>
      </c>
      <c r="AW304" s="16" t="s">
        <v>31</v>
      </c>
      <c r="AX304" s="16" t="s">
        <v>75</v>
      </c>
      <c r="AY304" s="118" t="s">
        <v>143</v>
      </c>
    </row>
    <row r="305" spans="1:65" s="12" customFormat="1">
      <c r="A305" s="231"/>
      <c r="B305" s="232"/>
      <c r="C305" s="231"/>
      <c r="D305" s="233" t="s">
        <v>149</v>
      </c>
      <c r="E305" s="234" t="s">
        <v>1</v>
      </c>
      <c r="F305" s="235" t="s">
        <v>570</v>
      </c>
      <c r="G305" s="231"/>
      <c r="H305" s="236">
        <v>1.754</v>
      </c>
      <c r="I305" s="231"/>
      <c r="J305" s="231"/>
      <c r="K305" s="231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149</v>
      </c>
      <c r="AU305" s="96" t="s">
        <v>84</v>
      </c>
      <c r="AV305" s="12" t="s">
        <v>84</v>
      </c>
      <c r="AW305" s="12" t="s">
        <v>31</v>
      </c>
      <c r="AX305" s="12" t="s">
        <v>75</v>
      </c>
      <c r="AY305" s="96" t="s">
        <v>143</v>
      </c>
    </row>
    <row r="306" spans="1:65" s="15" customFormat="1">
      <c r="A306" s="248"/>
      <c r="B306" s="249"/>
      <c r="C306" s="248"/>
      <c r="D306" s="233" t="s">
        <v>149</v>
      </c>
      <c r="E306" s="250" t="s">
        <v>494</v>
      </c>
      <c r="F306" s="251" t="s">
        <v>255</v>
      </c>
      <c r="G306" s="248"/>
      <c r="H306" s="252">
        <v>13.292999999999999</v>
      </c>
      <c r="I306" s="248"/>
      <c r="J306" s="248"/>
      <c r="K306" s="248"/>
      <c r="L306" s="112"/>
      <c r="M306" s="114"/>
      <c r="N306" s="115"/>
      <c r="O306" s="115"/>
      <c r="P306" s="115"/>
      <c r="Q306" s="115"/>
      <c r="R306" s="115"/>
      <c r="S306" s="115"/>
      <c r="T306" s="116"/>
      <c r="AT306" s="113" t="s">
        <v>149</v>
      </c>
      <c r="AU306" s="113" t="s">
        <v>84</v>
      </c>
      <c r="AV306" s="15" t="s">
        <v>101</v>
      </c>
      <c r="AW306" s="15" t="s">
        <v>31</v>
      </c>
      <c r="AX306" s="15" t="s">
        <v>82</v>
      </c>
      <c r="AY306" s="113" t="s">
        <v>143</v>
      </c>
    </row>
    <row r="307" spans="1:65" s="2" customFormat="1" ht="21.75" customHeight="1">
      <c r="A307" s="148"/>
      <c r="B307" s="149"/>
      <c r="C307" s="225" t="s">
        <v>501</v>
      </c>
      <c r="D307" s="225" t="s">
        <v>144</v>
      </c>
      <c r="E307" s="226" t="s">
        <v>496</v>
      </c>
      <c r="F307" s="227" t="s">
        <v>497</v>
      </c>
      <c r="G307" s="228" t="s">
        <v>343</v>
      </c>
      <c r="H307" s="229">
        <v>23.077999999999999</v>
      </c>
      <c r="I307" s="88"/>
      <c r="J307" s="230">
        <f>ROUND(I307*H307,2)</f>
        <v>0</v>
      </c>
      <c r="K307" s="227" t="s">
        <v>250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0</v>
      </c>
      <c r="R307" s="91">
        <f>Q307*H307</f>
        <v>0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101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101</v>
      </c>
      <c r="BM307" s="93" t="s">
        <v>673</v>
      </c>
    </row>
    <row r="308" spans="1:65" s="14" customFormat="1">
      <c r="A308" s="244"/>
      <c r="B308" s="245"/>
      <c r="C308" s="244"/>
      <c r="D308" s="233" t="s">
        <v>149</v>
      </c>
      <c r="E308" s="246" t="s">
        <v>1</v>
      </c>
      <c r="F308" s="247" t="s">
        <v>499</v>
      </c>
      <c r="G308" s="244"/>
      <c r="H308" s="246" t="s">
        <v>1</v>
      </c>
      <c r="I308" s="244"/>
      <c r="J308" s="244"/>
      <c r="K308" s="244"/>
      <c r="L308" s="107"/>
      <c r="M308" s="109"/>
      <c r="N308" s="110"/>
      <c r="O308" s="110"/>
      <c r="P308" s="110"/>
      <c r="Q308" s="110"/>
      <c r="R308" s="110"/>
      <c r="S308" s="110"/>
      <c r="T308" s="111"/>
      <c r="AT308" s="108" t="s">
        <v>149</v>
      </c>
      <c r="AU308" s="108" t="s">
        <v>84</v>
      </c>
      <c r="AV308" s="14" t="s">
        <v>82</v>
      </c>
      <c r="AW308" s="14" t="s">
        <v>31</v>
      </c>
      <c r="AX308" s="14" t="s">
        <v>75</v>
      </c>
      <c r="AY308" s="108" t="s">
        <v>143</v>
      </c>
    </row>
    <row r="309" spans="1:65" s="12" customFormat="1">
      <c r="A309" s="231"/>
      <c r="B309" s="232"/>
      <c r="C309" s="231"/>
      <c r="D309" s="233" t="s">
        <v>149</v>
      </c>
      <c r="E309" s="234" t="s">
        <v>1</v>
      </c>
      <c r="F309" s="235" t="s">
        <v>500</v>
      </c>
      <c r="G309" s="231"/>
      <c r="H309" s="236">
        <v>23.077999999999999</v>
      </c>
      <c r="I309" s="231"/>
      <c r="J309" s="231"/>
      <c r="K309" s="231"/>
      <c r="L309" s="95"/>
      <c r="M309" s="97"/>
      <c r="N309" s="98"/>
      <c r="O309" s="98"/>
      <c r="P309" s="98"/>
      <c r="Q309" s="98"/>
      <c r="R309" s="98"/>
      <c r="S309" s="98"/>
      <c r="T309" s="99"/>
      <c r="AT309" s="96" t="s">
        <v>149</v>
      </c>
      <c r="AU309" s="96" t="s">
        <v>84</v>
      </c>
      <c r="AV309" s="12" t="s">
        <v>84</v>
      </c>
      <c r="AW309" s="12" t="s">
        <v>31</v>
      </c>
      <c r="AX309" s="12" t="s">
        <v>82</v>
      </c>
      <c r="AY309" s="96" t="s">
        <v>143</v>
      </c>
    </row>
    <row r="310" spans="1:65" s="2" customFormat="1" ht="16.5" customHeight="1">
      <c r="A310" s="148"/>
      <c r="B310" s="149"/>
      <c r="C310" s="225" t="s">
        <v>509</v>
      </c>
      <c r="D310" s="225" t="s">
        <v>144</v>
      </c>
      <c r="E310" s="226" t="s">
        <v>502</v>
      </c>
      <c r="F310" s="227" t="s">
        <v>503</v>
      </c>
      <c r="G310" s="228" t="s">
        <v>343</v>
      </c>
      <c r="H310" s="229">
        <v>7.0919999999999996</v>
      </c>
      <c r="I310" s="88"/>
      <c r="J310" s="230">
        <f>ROUND(I310*H310,2)</f>
        <v>0</v>
      </c>
      <c r="K310" s="227" t="s">
        <v>250</v>
      </c>
      <c r="L310" s="25"/>
      <c r="M310" s="89" t="s">
        <v>1</v>
      </c>
      <c r="N310" s="90" t="s">
        <v>40</v>
      </c>
      <c r="O310" s="35"/>
      <c r="P310" s="91">
        <f>O310*H310</f>
        <v>0</v>
      </c>
      <c r="Q310" s="91">
        <v>0</v>
      </c>
      <c r="R310" s="91">
        <f>Q310*H310</f>
        <v>0</v>
      </c>
      <c r="S310" s="91">
        <v>0</v>
      </c>
      <c r="T310" s="92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93" t="s">
        <v>101</v>
      </c>
      <c r="AT310" s="93" t="s">
        <v>144</v>
      </c>
      <c r="AU310" s="93" t="s">
        <v>84</v>
      </c>
      <c r="AY310" s="18" t="s">
        <v>143</v>
      </c>
      <c r="BE310" s="94">
        <f>IF(N310="základní",J310,0)</f>
        <v>0</v>
      </c>
      <c r="BF310" s="94">
        <f>IF(N310="snížená",J310,0)</f>
        <v>0</v>
      </c>
      <c r="BG310" s="94">
        <f>IF(N310="zákl. přenesená",J310,0)</f>
        <v>0</v>
      </c>
      <c r="BH310" s="94">
        <f>IF(N310="sníž. přenesená",J310,0)</f>
        <v>0</v>
      </c>
      <c r="BI310" s="94">
        <f>IF(N310="nulová",J310,0)</f>
        <v>0</v>
      </c>
      <c r="BJ310" s="18" t="s">
        <v>82</v>
      </c>
      <c r="BK310" s="94">
        <f>ROUND(I310*H310,2)</f>
        <v>0</v>
      </c>
      <c r="BL310" s="18" t="s">
        <v>101</v>
      </c>
      <c r="BM310" s="93" t="s">
        <v>674</v>
      </c>
    </row>
    <row r="311" spans="1:65" s="12" customFormat="1">
      <c r="A311" s="231"/>
      <c r="B311" s="232"/>
      <c r="C311" s="231"/>
      <c r="D311" s="233" t="s">
        <v>149</v>
      </c>
      <c r="E311" s="234" t="s">
        <v>1</v>
      </c>
      <c r="F311" s="235" t="s">
        <v>505</v>
      </c>
      <c r="G311" s="231"/>
      <c r="H311" s="236">
        <v>1.673</v>
      </c>
      <c r="I311" s="231"/>
      <c r="J311" s="231"/>
      <c r="K311" s="231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75</v>
      </c>
      <c r="AY311" s="96" t="s">
        <v>143</v>
      </c>
    </row>
    <row r="312" spans="1:65" s="12" customFormat="1">
      <c r="A312" s="231"/>
      <c r="B312" s="232"/>
      <c r="C312" s="231"/>
      <c r="D312" s="233" t="s">
        <v>149</v>
      </c>
      <c r="E312" s="234" t="s">
        <v>1</v>
      </c>
      <c r="F312" s="235" t="s">
        <v>506</v>
      </c>
      <c r="G312" s="231"/>
      <c r="H312" s="236">
        <v>0.85099999999999998</v>
      </c>
      <c r="I312" s="231"/>
      <c r="J312" s="231"/>
      <c r="K312" s="231"/>
      <c r="L312" s="95"/>
      <c r="M312" s="97"/>
      <c r="N312" s="98"/>
      <c r="O312" s="98"/>
      <c r="P312" s="98"/>
      <c r="Q312" s="98"/>
      <c r="R312" s="98"/>
      <c r="S312" s="98"/>
      <c r="T312" s="99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75</v>
      </c>
      <c r="AY312" s="96" t="s">
        <v>143</v>
      </c>
    </row>
    <row r="313" spans="1:65" s="12" customFormat="1">
      <c r="A313" s="231"/>
      <c r="B313" s="232"/>
      <c r="C313" s="231"/>
      <c r="D313" s="233" t="s">
        <v>149</v>
      </c>
      <c r="E313" s="234" t="s">
        <v>1</v>
      </c>
      <c r="F313" s="235" t="s">
        <v>508</v>
      </c>
      <c r="G313" s="231"/>
      <c r="H313" s="236">
        <v>3.6739999999999999</v>
      </c>
      <c r="I313" s="231"/>
      <c r="J313" s="231"/>
      <c r="K313" s="231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75</v>
      </c>
      <c r="AY313" s="96" t="s">
        <v>143</v>
      </c>
    </row>
    <row r="314" spans="1:65" s="12" customFormat="1">
      <c r="A314" s="231"/>
      <c r="B314" s="232"/>
      <c r="C314" s="231"/>
      <c r="D314" s="233" t="s">
        <v>149</v>
      </c>
      <c r="E314" s="234" t="s">
        <v>1</v>
      </c>
      <c r="F314" s="235" t="s">
        <v>675</v>
      </c>
      <c r="G314" s="231"/>
      <c r="H314" s="236">
        <v>0.89400000000000002</v>
      </c>
      <c r="I314" s="231"/>
      <c r="J314" s="231"/>
      <c r="K314" s="231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75</v>
      </c>
      <c r="AY314" s="96" t="s">
        <v>143</v>
      </c>
    </row>
    <row r="315" spans="1:65" s="15" customFormat="1">
      <c r="A315" s="248"/>
      <c r="B315" s="249"/>
      <c r="C315" s="248"/>
      <c r="D315" s="233" t="s">
        <v>149</v>
      </c>
      <c r="E315" s="250" t="s">
        <v>206</v>
      </c>
      <c r="F315" s="251" t="s">
        <v>255</v>
      </c>
      <c r="G315" s="248"/>
      <c r="H315" s="252">
        <v>7.0919999999999996</v>
      </c>
      <c r="I315" s="248"/>
      <c r="J315" s="248"/>
      <c r="K315" s="248"/>
      <c r="L315" s="112"/>
      <c r="M315" s="114"/>
      <c r="N315" s="115"/>
      <c r="O315" s="115"/>
      <c r="P315" s="115"/>
      <c r="Q315" s="115"/>
      <c r="R315" s="115"/>
      <c r="S315" s="115"/>
      <c r="T315" s="116"/>
      <c r="AT315" s="113" t="s">
        <v>149</v>
      </c>
      <c r="AU315" s="113" t="s">
        <v>84</v>
      </c>
      <c r="AV315" s="15" t="s">
        <v>101</v>
      </c>
      <c r="AW315" s="15" t="s">
        <v>31</v>
      </c>
      <c r="AX315" s="15" t="s">
        <v>82</v>
      </c>
      <c r="AY315" s="113" t="s">
        <v>143</v>
      </c>
    </row>
    <row r="316" spans="1:65" s="2" customFormat="1" ht="21.75" customHeight="1">
      <c r="A316" s="148"/>
      <c r="B316" s="149"/>
      <c r="C316" s="225" t="s">
        <v>515</v>
      </c>
      <c r="D316" s="225" t="s">
        <v>144</v>
      </c>
      <c r="E316" s="226" t="s">
        <v>510</v>
      </c>
      <c r="F316" s="227" t="s">
        <v>511</v>
      </c>
      <c r="G316" s="228" t="s">
        <v>343</v>
      </c>
      <c r="H316" s="229">
        <v>14.183999999999999</v>
      </c>
      <c r="I316" s="88"/>
      <c r="J316" s="230">
        <f>ROUND(I316*H316,2)</f>
        <v>0</v>
      </c>
      <c r="K316" s="227" t="s">
        <v>250</v>
      </c>
      <c r="L316" s="25"/>
      <c r="M316" s="89" t="s">
        <v>1</v>
      </c>
      <c r="N316" s="90" t="s">
        <v>40</v>
      </c>
      <c r="O316" s="35"/>
      <c r="P316" s="91">
        <f>O316*H316</f>
        <v>0</v>
      </c>
      <c r="Q316" s="91">
        <v>0</v>
      </c>
      <c r="R316" s="91">
        <f>Q316*H316</f>
        <v>0</v>
      </c>
      <c r="S316" s="91">
        <v>0</v>
      </c>
      <c r="T316" s="92">
        <f>S316*H316</f>
        <v>0</v>
      </c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R316" s="93" t="s">
        <v>101</v>
      </c>
      <c r="AT316" s="93" t="s">
        <v>144</v>
      </c>
      <c r="AU316" s="93" t="s">
        <v>84</v>
      </c>
      <c r="AY316" s="18" t="s">
        <v>143</v>
      </c>
      <c r="BE316" s="94">
        <f>IF(N316="základní",J316,0)</f>
        <v>0</v>
      </c>
      <c r="BF316" s="94">
        <f>IF(N316="snížená",J316,0)</f>
        <v>0</v>
      </c>
      <c r="BG316" s="94">
        <f>IF(N316="zákl. přenesená",J316,0)</f>
        <v>0</v>
      </c>
      <c r="BH316" s="94">
        <f>IF(N316="sníž. přenesená",J316,0)</f>
        <v>0</v>
      </c>
      <c r="BI316" s="94">
        <f>IF(N316="nulová",J316,0)</f>
        <v>0</v>
      </c>
      <c r="BJ316" s="18" t="s">
        <v>82</v>
      </c>
      <c r="BK316" s="94">
        <f>ROUND(I316*H316,2)</f>
        <v>0</v>
      </c>
      <c r="BL316" s="18" t="s">
        <v>101</v>
      </c>
      <c r="BM316" s="93" t="s">
        <v>676</v>
      </c>
    </row>
    <row r="317" spans="1:65" s="14" customFormat="1">
      <c r="A317" s="244"/>
      <c r="B317" s="245"/>
      <c r="C317" s="244"/>
      <c r="D317" s="233" t="s">
        <v>149</v>
      </c>
      <c r="E317" s="246" t="s">
        <v>1</v>
      </c>
      <c r="F317" s="247" t="s">
        <v>513</v>
      </c>
      <c r="G317" s="244"/>
      <c r="H317" s="246" t="s">
        <v>1</v>
      </c>
      <c r="I317" s="244"/>
      <c r="J317" s="244"/>
      <c r="K317" s="244"/>
      <c r="L317" s="107"/>
      <c r="M317" s="109"/>
      <c r="N317" s="110"/>
      <c r="O317" s="110"/>
      <c r="P317" s="110"/>
      <c r="Q317" s="110"/>
      <c r="R317" s="110"/>
      <c r="S317" s="110"/>
      <c r="T317" s="111"/>
      <c r="AT317" s="108" t="s">
        <v>149</v>
      </c>
      <c r="AU317" s="108" t="s">
        <v>84</v>
      </c>
      <c r="AV317" s="14" t="s">
        <v>82</v>
      </c>
      <c r="AW317" s="14" t="s">
        <v>31</v>
      </c>
      <c r="AX317" s="14" t="s">
        <v>75</v>
      </c>
      <c r="AY317" s="108" t="s">
        <v>143</v>
      </c>
    </row>
    <row r="318" spans="1:65" s="12" customFormat="1">
      <c r="A318" s="231"/>
      <c r="B318" s="232"/>
      <c r="C318" s="231"/>
      <c r="D318" s="233" t="s">
        <v>149</v>
      </c>
      <c r="E318" s="234" t="s">
        <v>1</v>
      </c>
      <c r="F318" s="235" t="s">
        <v>514</v>
      </c>
      <c r="G318" s="231"/>
      <c r="H318" s="236">
        <v>14.183999999999999</v>
      </c>
      <c r="I318" s="231"/>
      <c r="J318" s="231"/>
      <c r="K318" s="231"/>
      <c r="L318" s="95"/>
      <c r="M318" s="97"/>
      <c r="N318" s="98"/>
      <c r="O318" s="98"/>
      <c r="P318" s="98"/>
      <c r="Q318" s="98"/>
      <c r="R318" s="98"/>
      <c r="S318" s="98"/>
      <c r="T318" s="99"/>
      <c r="AT318" s="96" t="s">
        <v>149</v>
      </c>
      <c r="AU318" s="96" t="s">
        <v>84</v>
      </c>
      <c r="AV318" s="12" t="s">
        <v>84</v>
      </c>
      <c r="AW318" s="12" t="s">
        <v>31</v>
      </c>
      <c r="AX318" s="12" t="s">
        <v>82</v>
      </c>
      <c r="AY318" s="96" t="s">
        <v>143</v>
      </c>
    </row>
    <row r="319" spans="1:65" s="2" customFormat="1" ht="21.75" customHeight="1">
      <c r="A319" s="148"/>
      <c r="B319" s="149"/>
      <c r="C319" s="225" t="s">
        <v>519</v>
      </c>
      <c r="D319" s="225" t="s">
        <v>144</v>
      </c>
      <c r="E319" s="226" t="s">
        <v>516</v>
      </c>
      <c r="F319" s="227" t="s">
        <v>517</v>
      </c>
      <c r="G319" s="228" t="s">
        <v>343</v>
      </c>
      <c r="H319" s="229">
        <v>11.539</v>
      </c>
      <c r="I319" s="88"/>
      <c r="J319" s="230">
        <f>ROUND(I319*H319,2)</f>
        <v>0</v>
      </c>
      <c r="K319" s="227" t="s">
        <v>250</v>
      </c>
      <c r="L319" s="25"/>
      <c r="M319" s="89" t="s">
        <v>1</v>
      </c>
      <c r="N319" s="90" t="s">
        <v>40</v>
      </c>
      <c r="O319" s="35"/>
      <c r="P319" s="91">
        <f>O319*H319</f>
        <v>0</v>
      </c>
      <c r="Q319" s="91">
        <v>0</v>
      </c>
      <c r="R319" s="91">
        <f>Q319*H319</f>
        <v>0</v>
      </c>
      <c r="S319" s="91">
        <v>0</v>
      </c>
      <c r="T319" s="92">
        <f>S319*H319</f>
        <v>0</v>
      </c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R319" s="93" t="s">
        <v>101</v>
      </c>
      <c r="AT319" s="93" t="s">
        <v>144</v>
      </c>
      <c r="AU319" s="93" t="s">
        <v>84</v>
      </c>
      <c r="AY319" s="18" t="s">
        <v>143</v>
      </c>
      <c r="BE319" s="94">
        <f>IF(N319="základní",J319,0)</f>
        <v>0</v>
      </c>
      <c r="BF319" s="94">
        <f>IF(N319="snížená",J319,0)</f>
        <v>0</v>
      </c>
      <c r="BG319" s="94">
        <f>IF(N319="zákl. přenesená",J319,0)</f>
        <v>0</v>
      </c>
      <c r="BH319" s="94">
        <f>IF(N319="sníž. přenesená",J319,0)</f>
        <v>0</v>
      </c>
      <c r="BI319" s="94">
        <f>IF(N319="nulová",J319,0)</f>
        <v>0</v>
      </c>
      <c r="BJ319" s="18" t="s">
        <v>82</v>
      </c>
      <c r="BK319" s="94">
        <f>ROUND(I319*H319,2)</f>
        <v>0</v>
      </c>
      <c r="BL319" s="18" t="s">
        <v>101</v>
      </c>
      <c r="BM319" s="93" t="s">
        <v>677</v>
      </c>
    </row>
    <row r="320" spans="1:65" s="12" customFormat="1">
      <c r="A320" s="231"/>
      <c r="B320" s="232"/>
      <c r="C320" s="231"/>
      <c r="D320" s="233" t="s">
        <v>149</v>
      </c>
      <c r="E320" s="234" t="s">
        <v>1</v>
      </c>
      <c r="F320" s="235" t="s">
        <v>201</v>
      </c>
      <c r="G320" s="231"/>
      <c r="H320" s="236">
        <v>11.539</v>
      </c>
      <c r="I320" s="231"/>
      <c r="J320" s="231"/>
      <c r="K320" s="231"/>
      <c r="L320" s="95"/>
      <c r="M320" s="97"/>
      <c r="N320" s="98"/>
      <c r="O320" s="98"/>
      <c r="P320" s="98"/>
      <c r="Q320" s="98"/>
      <c r="R320" s="98"/>
      <c r="S320" s="98"/>
      <c r="T320" s="99"/>
      <c r="AT320" s="96" t="s">
        <v>149</v>
      </c>
      <c r="AU320" s="96" t="s">
        <v>84</v>
      </c>
      <c r="AV320" s="12" t="s">
        <v>84</v>
      </c>
      <c r="AW320" s="12" t="s">
        <v>31</v>
      </c>
      <c r="AX320" s="12" t="s">
        <v>82</v>
      </c>
      <c r="AY320" s="96" t="s">
        <v>143</v>
      </c>
    </row>
    <row r="321" spans="1:65" s="2" customFormat="1" ht="21.75" customHeight="1">
      <c r="A321" s="148"/>
      <c r="B321" s="149"/>
      <c r="C321" s="225" t="s">
        <v>523</v>
      </c>
      <c r="D321" s="225" t="s">
        <v>144</v>
      </c>
      <c r="E321" s="226" t="s">
        <v>520</v>
      </c>
      <c r="F321" s="227" t="s">
        <v>521</v>
      </c>
      <c r="G321" s="228" t="s">
        <v>343</v>
      </c>
      <c r="H321" s="229">
        <v>7.0919999999999996</v>
      </c>
      <c r="I321" s="88"/>
      <c r="J321" s="230">
        <f>ROUND(I321*H321,2)</f>
        <v>0</v>
      </c>
      <c r="K321" s="227" t="s">
        <v>250</v>
      </c>
      <c r="L321" s="25"/>
      <c r="M321" s="89" t="s">
        <v>1</v>
      </c>
      <c r="N321" s="90" t="s">
        <v>40</v>
      </c>
      <c r="O321" s="35"/>
      <c r="P321" s="91">
        <f>O321*H321</f>
        <v>0</v>
      </c>
      <c r="Q321" s="91">
        <v>0</v>
      </c>
      <c r="R321" s="91">
        <f>Q321*H321</f>
        <v>0</v>
      </c>
      <c r="S321" s="91">
        <v>0</v>
      </c>
      <c r="T321" s="92">
        <f>S321*H321</f>
        <v>0</v>
      </c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R321" s="93" t="s">
        <v>101</v>
      </c>
      <c r="AT321" s="93" t="s">
        <v>144</v>
      </c>
      <c r="AU321" s="93" t="s">
        <v>84</v>
      </c>
      <c r="AY321" s="18" t="s">
        <v>143</v>
      </c>
      <c r="BE321" s="94">
        <f>IF(N321="základní",J321,0)</f>
        <v>0</v>
      </c>
      <c r="BF321" s="94">
        <f>IF(N321="snížená",J321,0)</f>
        <v>0</v>
      </c>
      <c r="BG321" s="94">
        <f>IF(N321="zákl. přenesená",J321,0)</f>
        <v>0</v>
      </c>
      <c r="BH321" s="94">
        <f>IF(N321="sníž. přenesená",J321,0)</f>
        <v>0</v>
      </c>
      <c r="BI321" s="94">
        <f>IF(N321="nulová",J321,0)</f>
        <v>0</v>
      </c>
      <c r="BJ321" s="18" t="s">
        <v>82</v>
      </c>
      <c r="BK321" s="94">
        <f>ROUND(I321*H321,2)</f>
        <v>0</v>
      </c>
      <c r="BL321" s="18" t="s">
        <v>101</v>
      </c>
      <c r="BM321" s="93" t="s">
        <v>678</v>
      </c>
    </row>
    <row r="322" spans="1:65" s="12" customFormat="1">
      <c r="A322" s="231"/>
      <c r="B322" s="232"/>
      <c r="C322" s="231"/>
      <c r="D322" s="233" t="s">
        <v>149</v>
      </c>
      <c r="E322" s="234" t="s">
        <v>1</v>
      </c>
      <c r="F322" s="235" t="s">
        <v>206</v>
      </c>
      <c r="G322" s="231"/>
      <c r="H322" s="236">
        <v>7.0919999999999996</v>
      </c>
      <c r="I322" s="231"/>
      <c r="J322" s="231"/>
      <c r="K322" s="231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82</v>
      </c>
      <c r="AY322" s="96" t="s">
        <v>143</v>
      </c>
    </row>
    <row r="323" spans="1:65" s="2" customFormat="1" ht="21.75" customHeight="1">
      <c r="A323" s="148"/>
      <c r="B323" s="149"/>
      <c r="C323" s="225" t="s">
        <v>527</v>
      </c>
      <c r="D323" s="225" t="s">
        <v>144</v>
      </c>
      <c r="E323" s="226" t="s">
        <v>524</v>
      </c>
      <c r="F323" s="227" t="s">
        <v>525</v>
      </c>
      <c r="G323" s="228" t="s">
        <v>343</v>
      </c>
      <c r="H323" s="229">
        <v>8.8130000000000006</v>
      </c>
      <c r="I323" s="88"/>
      <c r="J323" s="230">
        <f>ROUND(I323*H323,2)</f>
        <v>0</v>
      </c>
      <c r="K323" s="227" t="s">
        <v>250</v>
      </c>
      <c r="L323" s="25"/>
      <c r="M323" s="89" t="s">
        <v>1</v>
      </c>
      <c r="N323" s="90" t="s">
        <v>40</v>
      </c>
      <c r="O323" s="35"/>
      <c r="P323" s="91">
        <f>O323*H323</f>
        <v>0</v>
      </c>
      <c r="Q323" s="91">
        <v>0</v>
      </c>
      <c r="R323" s="91">
        <f>Q323*H323</f>
        <v>0</v>
      </c>
      <c r="S323" s="91">
        <v>0</v>
      </c>
      <c r="T323" s="92">
        <f>S323*H323</f>
        <v>0</v>
      </c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R323" s="93" t="s">
        <v>101</v>
      </c>
      <c r="AT323" s="93" t="s">
        <v>144</v>
      </c>
      <c r="AU323" s="93" t="s">
        <v>84</v>
      </c>
      <c r="AY323" s="18" t="s">
        <v>143</v>
      </c>
      <c r="BE323" s="94">
        <f>IF(N323="základní",J323,0)</f>
        <v>0</v>
      </c>
      <c r="BF323" s="94">
        <f>IF(N323="snížená",J323,0)</f>
        <v>0</v>
      </c>
      <c r="BG323" s="94">
        <f>IF(N323="zákl. přenesená",J323,0)</f>
        <v>0</v>
      </c>
      <c r="BH323" s="94">
        <f>IF(N323="sníž. přenesená",J323,0)</f>
        <v>0</v>
      </c>
      <c r="BI323" s="94">
        <f>IF(N323="nulová",J323,0)</f>
        <v>0</v>
      </c>
      <c r="BJ323" s="18" t="s">
        <v>82</v>
      </c>
      <c r="BK323" s="94">
        <f>ROUND(I323*H323,2)</f>
        <v>0</v>
      </c>
      <c r="BL323" s="18" t="s">
        <v>101</v>
      </c>
      <c r="BM323" s="93" t="s">
        <v>679</v>
      </c>
    </row>
    <row r="324" spans="1:65" s="12" customFormat="1">
      <c r="A324" s="231"/>
      <c r="B324" s="232"/>
      <c r="C324" s="231"/>
      <c r="D324" s="233" t="s">
        <v>149</v>
      </c>
      <c r="E324" s="234" t="s">
        <v>1</v>
      </c>
      <c r="F324" s="235" t="s">
        <v>205</v>
      </c>
      <c r="G324" s="231"/>
      <c r="H324" s="236">
        <v>8.8130000000000006</v>
      </c>
      <c r="I324" s="231"/>
      <c r="J324" s="231"/>
      <c r="K324" s="231"/>
      <c r="L324" s="95"/>
      <c r="M324" s="97"/>
      <c r="N324" s="98"/>
      <c r="O324" s="98"/>
      <c r="P324" s="98"/>
      <c r="Q324" s="98"/>
      <c r="R324" s="98"/>
      <c r="S324" s="98"/>
      <c r="T324" s="99"/>
      <c r="AT324" s="96" t="s">
        <v>149</v>
      </c>
      <c r="AU324" s="96" t="s">
        <v>84</v>
      </c>
      <c r="AV324" s="12" t="s">
        <v>84</v>
      </c>
      <c r="AW324" s="12" t="s">
        <v>31</v>
      </c>
      <c r="AX324" s="12" t="s">
        <v>75</v>
      </c>
      <c r="AY324" s="96" t="s">
        <v>143</v>
      </c>
    </row>
    <row r="325" spans="1:65" s="15" customFormat="1">
      <c r="A325" s="248"/>
      <c r="B325" s="249"/>
      <c r="C325" s="248"/>
      <c r="D325" s="233" t="s">
        <v>149</v>
      </c>
      <c r="E325" s="250" t="s">
        <v>167</v>
      </c>
      <c r="F325" s="251" t="s">
        <v>255</v>
      </c>
      <c r="G325" s="248"/>
      <c r="H325" s="252">
        <v>8.8130000000000006</v>
      </c>
      <c r="I325" s="248"/>
      <c r="J325" s="248"/>
      <c r="K325" s="248"/>
      <c r="L325" s="112"/>
      <c r="M325" s="114"/>
      <c r="N325" s="115"/>
      <c r="O325" s="115"/>
      <c r="P325" s="115"/>
      <c r="Q325" s="115"/>
      <c r="R325" s="115"/>
      <c r="S325" s="115"/>
      <c r="T325" s="116"/>
      <c r="AT325" s="113" t="s">
        <v>149</v>
      </c>
      <c r="AU325" s="113" t="s">
        <v>84</v>
      </c>
      <c r="AV325" s="15" t="s">
        <v>101</v>
      </c>
      <c r="AW325" s="15" t="s">
        <v>31</v>
      </c>
      <c r="AX325" s="15" t="s">
        <v>82</v>
      </c>
      <c r="AY325" s="113" t="s">
        <v>143</v>
      </c>
    </row>
    <row r="326" spans="1:65" s="2" customFormat="1" ht="33" customHeight="1">
      <c r="A326" s="148"/>
      <c r="B326" s="149"/>
      <c r="C326" s="225" t="s">
        <v>532</v>
      </c>
      <c r="D326" s="225" t="s">
        <v>144</v>
      </c>
      <c r="E326" s="226" t="s">
        <v>680</v>
      </c>
      <c r="F326" s="227" t="s">
        <v>681</v>
      </c>
      <c r="G326" s="228" t="s">
        <v>343</v>
      </c>
      <c r="H326" s="229">
        <v>1.754</v>
      </c>
      <c r="I326" s="88"/>
      <c r="J326" s="230">
        <f>ROUND(I326*H326,2)</f>
        <v>0</v>
      </c>
      <c r="K326" s="227" t="s">
        <v>250</v>
      </c>
      <c r="L326" s="25"/>
      <c r="M326" s="89" t="s">
        <v>1</v>
      </c>
      <c r="N326" s="90" t="s">
        <v>40</v>
      </c>
      <c r="O326" s="35"/>
      <c r="P326" s="91">
        <f>O326*H326</f>
        <v>0</v>
      </c>
      <c r="Q326" s="91">
        <v>0</v>
      </c>
      <c r="R326" s="91">
        <f>Q326*H326</f>
        <v>0</v>
      </c>
      <c r="S326" s="91">
        <v>0</v>
      </c>
      <c r="T326" s="92">
        <f>S326*H326</f>
        <v>0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93" t="s">
        <v>101</v>
      </c>
      <c r="AT326" s="93" t="s">
        <v>144</v>
      </c>
      <c r="AU326" s="93" t="s">
        <v>84</v>
      </c>
      <c r="AY326" s="18" t="s">
        <v>143</v>
      </c>
      <c r="BE326" s="94">
        <f>IF(N326="základní",J326,0)</f>
        <v>0</v>
      </c>
      <c r="BF326" s="94">
        <f>IF(N326="snížená",J326,0)</f>
        <v>0</v>
      </c>
      <c r="BG326" s="94">
        <f>IF(N326="zákl. přenesená",J326,0)</f>
        <v>0</v>
      </c>
      <c r="BH326" s="94">
        <f>IF(N326="sníž. přenesená",J326,0)</f>
        <v>0</v>
      </c>
      <c r="BI326" s="94">
        <f>IF(N326="nulová",J326,0)</f>
        <v>0</v>
      </c>
      <c r="BJ326" s="18" t="s">
        <v>82</v>
      </c>
      <c r="BK326" s="94">
        <f>ROUND(I326*H326,2)</f>
        <v>0</v>
      </c>
      <c r="BL326" s="18" t="s">
        <v>101</v>
      </c>
      <c r="BM326" s="93" t="s">
        <v>682</v>
      </c>
    </row>
    <row r="327" spans="1:65" s="12" customFormat="1">
      <c r="A327" s="231"/>
      <c r="B327" s="232"/>
      <c r="C327" s="231"/>
      <c r="D327" s="233" t="s">
        <v>149</v>
      </c>
      <c r="E327" s="234" t="s">
        <v>1</v>
      </c>
      <c r="F327" s="235" t="s">
        <v>683</v>
      </c>
      <c r="G327" s="231"/>
      <c r="H327" s="236">
        <v>0.64500000000000002</v>
      </c>
      <c r="I327" s="231"/>
      <c r="J327" s="231"/>
      <c r="K327" s="231"/>
      <c r="L327" s="95"/>
      <c r="M327" s="97"/>
      <c r="N327" s="98"/>
      <c r="O327" s="98"/>
      <c r="P327" s="98"/>
      <c r="Q327" s="98"/>
      <c r="R327" s="98"/>
      <c r="S327" s="98"/>
      <c r="T327" s="99"/>
      <c r="AT327" s="96" t="s">
        <v>149</v>
      </c>
      <c r="AU327" s="96" t="s">
        <v>84</v>
      </c>
      <c r="AV327" s="12" t="s">
        <v>84</v>
      </c>
      <c r="AW327" s="12" t="s">
        <v>31</v>
      </c>
      <c r="AX327" s="12" t="s">
        <v>75</v>
      </c>
      <c r="AY327" s="96" t="s">
        <v>143</v>
      </c>
    </row>
    <row r="328" spans="1:65" s="12" customFormat="1">
      <c r="A328" s="231"/>
      <c r="B328" s="232"/>
      <c r="C328" s="231"/>
      <c r="D328" s="233" t="s">
        <v>149</v>
      </c>
      <c r="E328" s="234" t="s">
        <v>1</v>
      </c>
      <c r="F328" s="235" t="s">
        <v>684</v>
      </c>
      <c r="G328" s="231"/>
      <c r="H328" s="236">
        <v>1.109</v>
      </c>
      <c r="I328" s="231"/>
      <c r="J328" s="231"/>
      <c r="K328" s="231"/>
      <c r="L328" s="95"/>
      <c r="M328" s="97"/>
      <c r="N328" s="98"/>
      <c r="O328" s="98"/>
      <c r="P328" s="98"/>
      <c r="Q328" s="98"/>
      <c r="R328" s="98"/>
      <c r="S328" s="98"/>
      <c r="T328" s="99"/>
      <c r="AT328" s="96" t="s">
        <v>149</v>
      </c>
      <c r="AU328" s="96" t="s">
        <v>84</v>
      </c>
      <c r="AV328" s="12" t="s">
        <v>84</v>
      </c>
      <c r="AW328" s="12" t="s">
        <v>31</v>
      </c>
      <c r="AX328" s="12" t="s">
        <v>75</v>
      </c>
      <c r="AY328" s="96" t="s">
        <v>143</v>
      </c>
    </row>
    <row r="329" spans="1:65" s="15" customFormat="1">
      <c r="A329" s="248"/>
      <c r="B329" s="249"/>
      <c r="C329" s="248"/>
      <c r="D329" s="233" t="s">
        <v>149</v>
      </c>
      <c r="E329" s="250" t="s">
        <v>570</v>
      </c>
      <c r="F329" s="251" t="s">
        <v>255</v>
      </c>
      <c r="G329" s="248"/>
      <c r="H329" s="252">
        <v>1.754</v>
      </c>
      <c r="I329" s="248"/>
      <c r="J329" s="248"/>
      <c r="K329" s="248"/>
      <c r="L329" s="112"/>
      <c r="M329" s="114"/>
      <c r="N329" s="115"/>
      <c r="O329" s="115"/>
      <c r="P329" s="115"/>
      <c r="Q329" s="115"/>
      <c r="R329" s="115"/>
      <c r="S329" s="115"/>
      <c r="T329" s="116"/>
      <c r="AT329" s="113" t="s">
        <v>149</v>
      </c>
      <c r="AU329" s="113" t="s">
        <v>84</v>
      </c>
      <c r="AV329" s="15" t="s">
        <v>101</v>
      </c>
      <c r="AW329" s="15" t="s">
        <v>31</v>
      </c>
      <c r="AX329" s="15" t="s">
        <v>82</v>
      </c>
      <c r="AY329" s="113" t="s">
        <v>143</v>
      </c>
    </row>
    <row r="330" spans="1:65" s="2" customFormat="1" ht="21.75" customHeight="1">
      <c r="A330" s="148"/>
      <c r="B330" s="149"/>
      <c r="C330" s="225" t="s">
        <v>539</v>
      </c>
      <c r="D330" s="225" t="s">
        <v>144</v>
      </c>
      <c r="E330" s="226" t="s">
        <v>528</v>
      </c>
      <c r="F330" s="227" t="s">
        <v>529</v>
      </c>
      <c r="G330" s="228" t="s">
        <v>343</v>
      </c>
      <c r="H330" s="229">
        <v>11.539</v>
      </c>
      <c r="I330" s="88"/>
      <c r="J330" s="230">
        <f>ROUND(I330*H330,2)</f>
        <v>0</v>
      </c>
      <c r="K330" s="227" t="s">
        <v>1</v>
      </c>
      <c r="L330" s="25"/>
      <c r="M330" s="89" t="s">
        <v>1</v>
      </c>
      <c r="N330" s="90" t="s">
        <v>40</v>
      </c>
      <c r="O330" s="35"/>
      <c r="P330" s="91">
        <f>O330*H330</f>
        <v>0</v>
      </c>
      <c r="Q330" s="91">
        <v>0</v>
      </c>
      <c r="R330" s="91">
        <f>Q330*H330</f>
        <v>0</v>
      </c>
      <c r="S330" s="91">
        <v>0</v>
      </c>
      <c r="T330" s="92">
        <f>S330*H330</f>
        <v>0</v>
      </c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R330" s="93" t="s">
        <v>101</v>
      </c>
      <c r="AT330" s="93" t="s">
        <v>144</v>
      </c>
      <c r="AU330" s="93" t="s">
        <v>84</v>
      </c>
      <c r="AY330" s="18" t="s">
        <v>143</v>
      </c>
      <c r="BE330" s="94">
        <f>IF(N330="základní",J330,0)</f>
        <v>0</v>
      </c>
      <c r="BF330" s="94">
        <f>IF(N330="snížená",J330,0)</f>
        <v>0</v>
      </c>
      <c r="BG330" s="94">
        <f>IF(N330="zákl. přenesená",J330,0)</f>
        <v>0</v>
      </c>
      <c r="BH330" s="94">
        <f>IF(N330="sníž. přenesená",J330,0)</f>
        <v>0</v>
      </c>
      <c r="BI330" s="94">
        <f>IF(N330="nulová",J330,0)</f>
        <v>0</v>
      </c>
      <c r="BJ330" s="18" t="s">
        <v>82</v>
      </c>
      <c r="BK330" s="94">
        <f>ROUND(I330*H330,2)</f>
        <v>0</v>
      </c>
      <c r="BL330" s="18" t="s">
        <v>101</v>
      </c>
      <c r="BM330" s="93" t="s">
        <v>685</v>
      </c>
    </row>
    <row r="331" spans="1:65" s="14" customFormat="1" ht="22.5">
      <c r="A331" s="244"/>
      <c r="B331" s="245"/>
      <c r="C331" s="244"/>
      <c r="D331" s="233" t="s">
        <v>149</v>
      </c>
      <c r="E331" s="246" t="s">
        <v>1</v>
      </c>
      <c r="F331" s="247" t="s">
        <v>531</v>
      </c>
      <c r="G331" s="244"/>
      <c r="H331" s="246" t="s">
        <v>1</v>
      </c>
      <c r="I331" s="244"/>
      <c r="J331" s="244"/>
      <c r="K331" s="244"/>
      <c r="L331" s="107"/>
      <c r="M331" s="109"/>
      <c r="N331" s="110"/>
      <c r="O331" s="110"/>
      <c r="P331" s="110"/>
      <c r="Q331" s="110"/>
      <c r="R331" s="110"/>
      <c r="S331" s="110"/>
      <c r="T331" s="111"/>
      <c r="AT331" s="108" t="s">
        <v>149</v>
      </c>
      <c r="AU331" s="108" t="s">
        <v>84</v>
      </c>
      <c r="AV331" s="14" t="s">
        <v>82</v>
      </c>
      <c r="AW331" s="14" t="s">
        <v>31</v>
      </c>
      <c r="AX331" s="14" t="s">
        <v>75</v>
      </c>
      <c r="AY331" s="108" t="s">
        <v>143</v>
      </c>
    </row>
    <row r="332" spans="1:65" s="12" customFormat="1">
      <c r="A332" s="231"/>
      <c r="B332" s="232"/>
      <c r="C332" s="231"/>
      <c r="D332" s="233" t="s">
        <v>149</v>
      </c>
      <c r="E332" s="234" t="s">
        <v>1</v>
      </c>
      <c r="F332" s="235" t="s">
        <v>201</v>
      </c>
      <c r="G332" s="231"/>
      <c r="H332" s="236">
        <v>11.539</v>
      </c>
      <c r="I332" s="231"/>
      <c r="J332" s="231"/>
      <c r="K332" s="231"/>
      <c r="L332" s="95"/>
      <c r="M332" s="97"/>
      <c r="N332" s="98"/>
      <c r="O332" s="98"/>
      <c r="P332" s="98"/>
      <c r="Q332" s="98"/>
      <c r="R332" s="98"/>
      <c r="S332" s="98"/>
      <c r="T332" s="99"/>
      <c r="AT332" s="96" t="s">
        <v>149</v>
      </c>
      <c r="AU332" s="96" t="s">
        <v>84</v>
      </c>
      <c r="AV332" s="12" t="s">
        <v>84</v>
      </c>
      <c r="AW332" s="12" t="s">
        <v>31</v>
      </c>
      <c r="AX332" s="12" t="s">
        <v>82</v>
      </c>
      <c r="AY332" s="96" t="s">
        <v>143</v>
      </c>
    </row>
    <row r="333" spans="1:65" s="2" customFormat="1" ht="21.75" customHeight="1">
      <c r="A333" s="148"/>
      <c r="B333" s="149"/>
      <c r="C333" s="225" t="s">
        <v>545</v>
      </c>
      <c r="D333" s="225" t="s">
        <v>144</v>
      </c>
      <c r="E333" s="226" t="s">
        <v>533</v>
      </c>
      <c r="F333" s="227" t="s">
        <v>534</v>
      </c>
      <c r="G333" s="228" t="s">
        <v>343</v>
      </c>
      <c r="H333" s="229">
        <v>37.372999999999998</v>
      </c>
      <c r="I333" s="88"/>
      <c r="J333" s="230">
        <f>ROUND(I333*H333,2)</f>
        <v>0</v>
      </c>
      <c r="K333" s="227" t="s">
        <v>250</v>
      </c>
      <c r="L333" s="25"/>
      <c r="M333" s="89" t="s">
        <v>1</v>
      </c>
      <c r="N333" s="90" t="s">
        <v>40</v>
      </c>
      <c r="O333" s="35"/>
      <c r="P333" s="91">
        <f>O333*H333</f>
        <v>0</v>
      </c>
      <c r="Q333" s="91">
        <v>0</v>
      </c>
      <c r="R333" s="91">
        <f>Q333*H333</f>
        <v>0</v>
      </c>
      <c r="S333" s="91">
        <v>0</v>
      </c>
      <c r="T333" s="92">
        <f>S333*H333</f>
        <v>0</v>
      </c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R333" s="93" t="s">
        <v>101</v>
      </c>
      <c r="AT333" s="93" t="s">
        <v>144</v>
      </c>
      <c r="AU333" s="93" t="s">
        <v>84</v>
      </c>
      <c r="AY333" s="18" t="s">
        <v>143</v>
      </c>
      <c r="BE333" s="94">
        <f>IF(N333="základní",J333,0)</f>
        <v>0</v>
      </c>
      <c r="BF333" s="94">
        <f>IF(N333="snížená",J333,0)</f>
        <v>0</v>
      </c>
      <c r="BG333" s="94">
        <f>IF(N333="zákl. přenesená",J333,0)</f>
        <v>0</v>
      </c>
      <c r="BH333" s="94">
        <f>IF(N333="sníž. přenesená",J333,0)</f>
        <v>0</v>
      </c>
      <c r="BI333" s="94">
        <f>IF(N333="nulová",J333,0)</f>
        <v>0</v>
      </c>
      <c r="BJ333" s="18" t="s">
        <v>82</v>
      </c>
      <c r="BK333" s="94">
        <f>ROUND(I333*H333,2)</f>
        <v>0</v>
      </c>
      <c r="BL333" s="18" t="s">
        <v>101</v>
      </c>
      <c r="BM333" s="93" t="s">
        <v>686</v>
      </c>
    </row>
    <row r="334" spans="1:65" s="11" customFormat="1" ht="25.9" customHeight="1">
      <c r="A334" s="220"/>
      <c r="B334" s="221"/>
      <c r="C334" s="220"/>
      <c r="D334" s="222" t="s">
        <v>74</v>
      </c>
      <c r="E334" s="223" t="s">
        <v>363</v>
      </c>
      <c r="F334" s="223" t="s">
        <v>536</v>
      </c>
      <c r="G334" s="220"/>
      <c r="H334" s="220"/>
      <c r="I334" s="220"/>
      <c r="J334" s="224">
        <f>BK334</f>
        <v>0</v>
      </c>
      <c r="K334" s="220"/>
      <c r="L334" s="80"/>
      <c r="M334" s="82"/>
      <c r="N334" s="83"/>
      <c r="O334" s="83"/>
      <c r="P334" s="84">
        <f>P335</f>
        <v>0</v>
      </c>
      <c r="Q334" s="83"/>
      <c r="R334" s="84">
        <f>R335</f>
        <v>0.67696579999999995</v>
      </c>
      <c r="S334" s="83"/>
      <c r="T334" s="85">
        <f>T335</f>
        <v>0</v>
      </c>
      <c r="AR334" s="81" t="s">
        <v>85</v>
      </c>
      <c r="AT334" s="86" t="s">
        <v>74</v>
      </c>
      <c r="AU334" s="86" t="s">
        <v>75</v>
      </c>
      <c r="AY334" s="81" t="s">
        <v>143</v>
      </c>
      <c r="BK334" s="87">
        <f>BK335</f>
        <v>0</v>
      </c>
    </row>
    <row r="335" spans="1:65" s="11" customFormat="1" ht="22.9" customHeight="1">
      <c r="A335" s="220"/>
      <c r="B335" s="221"/>
      <c r="C335" s="220"/>
      <c r="D335" s="222" t="s">
        <v>74</v>
      </c>
      <c r="E335" s="242" t="s">
        <v>537</v>
      </c>
      <c r="F335" s="242" t="s">
        <v>538</v>
      </c>
      <c r="G335" s="220"/>
      <c r="H335" s="220"/>
      <c r="I335" s="220"/>
      <c r="J335" s="243">
        <f>BK335</f>
        <v>0</v>
      </c>
      <c r="K335" s="220"/>
      <c r="L335" s="80"/>
      <c r="M335" s="82"/>
      <c r="N335" s="83"/>
      <c r="O335" s="83"/>
      <c r="P335" s="84">
        <f>SUM(P336:P340)</f>
        <v>0</v>
      </c>
      <c r="Q335" s="83"/>
      <c r="R335" s="84">
        <f>SUM(R336:R340)</f>
        <v>0.67696579999999995</v>
      </c>
      <c r="S335" s="83"/>
      <c r="T335" s="85">
        <f>SUM(T336:T340)</f>
        <v>0</v>
      </c>
      <c r="AR335" s="81" t="s">
        <v>85</v>
      </c>
      <c r="AT335" s="86" t="s">
        <v>74</v>
      </c>
      <c r="AU335" s="86" t="s">
        <v>82</v>
      </c>
      <c r="AY335" s="81" t="s">
        <v>143</v>
      </c>
      <c r="BK335" s="87">
        <f>SUM(BK336:BK340)</f>
        <v>0</v>
      </c>
    </row>
    <row r="336" spans="1:65" s="2" customFormat="1" ht="16.5" customHeight="1">
      <c r="A336" s="148"/>
      <c r="B336" s="149"/>
      <c r="C336" s="225" t="s">
        <v>687</v>
      </c>
      <c r="D336" s="225" t="s">
        <v>144</v>
      </c>
      <c r="E336" s="226" t="s">
        <v>540</v>
      </c>
      <c r="F336" s="227" t="s">
        <v>541</v>
      </c>
      <c r="G336" s="228" t="s">
        <v>268</v>
      </c>
      <c r="H336" s="229">
        <v>8.5399999999999991</v>
      </c>
      <c r="I336" s="88"/>
      <c r="J336" s="230">
        <f>ROUND(I336*H336,2)</f>
        <v>0</v>
      </c>
      <c r="K336" s="227" t="s">
        <v>542</v>
      </c>
      <c r="L336" s="25"/>
      <c r="M336" s="89" t="s">
        <v>1</v>
      </c>
      <c r="N336" s="90" t="s">
        <v>40</v>
      </c>
      <c r="O336" s="35"/>
      <c r="P336" s="91">
        <f>O336*H336</f>
        <v>0</v>
      </c>
      <c r="Q336" s="91">
        <v>6.9999999999999994E-5</v>
      </c>
      <c r="R336" s="91">
        <f>Q336*H336</f>
        <v>5.9779999999999989E-4</v>
      </c>
      <c r="S336" s="91">
        <v>0</v>
      </c>
      <c r="T336" s="92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93" t="s">
        <v>543</v>
      </c>
      <c r="AT336" s="93" t="s">
        <v>144</v>
      </c>
      <c r="AU336" s="93" t="s">
        <v>84</v>
      </c>
      <c r="AY336" s="18" t="s">
        <v>143</v>
      </c>
      <c r="BE336" s="94">
        <f>IF(N336="základní",J336,0)</f>
        <v>0</v>
      </c>
      <c r="BF336" s="94">
        <f>IF(N336="snížená",J336,0)</f>
        <v>0</v>
      </c>
      <c r="BG336" s="94">
        <f>IF(N336="zákl. přenesená",J336,0)</f>
        <v>0</v>
      </c>
      <c r="BH336" s="94">
        <f>IF(N336="sníž. přenesená",J336,0)</f>
        <v>0</v>
      </c>
      <c r="BI336" s="94">
        <f>IF(N336="nulová",J336,0)</f>
        <v>0</v>
      </c>
      <c r="BJ336" s="18" t="s">
        <v>82</v>
      </c>
      <c r="BK336" s="94">
        <f>ROUND(I336*H336,2)</f>
        <v>0</v>
      </c>
      <c r="BL336" s="18" t="s">
        <v>543</v>
      </c>
      <c r="BM336" s="93" t="s">
        <v>688</v>
      </c>
    </row>
    <row r="337" spans="1:65" s="12" customFormat="1">
      <c r="A337" s="231"/>
      <c r="B337" s="232"/>
      <c r="C337" s="231"/>
      <c r="D337" s="233" t="s">
        <v>149</v>
      </c>
      <c r="E337" s="234" t="s">
        <v>1</v>
      </c>
      <c r="F337" s="235" t="s">
        <v>190</v>
      </c>
      <c r="G337" s="231"/>
      <c r="H337" s="236">
        <v>8.5399999999999991</v>
      </c>
      <c r="I337" s="231"/>
      <c r="J337" s="231"/>
      <c r="K337" s="231"/>
      <c r="L337" s="95"/>
      <c r="M337" s="97"/>
      <c r="N337" s="98"/>
      <c r="O337" s="98"/>
      <c r="P337" s="98"/>
      <c r="Q337" s="98"/>
      <c r="R337" s="98"/>
      <c r="S337" s="98"/>
      <c r="T337" s="99"/>
      <c r="AT337" s="96" t="s">
        <v>149</v>
      </c>
      <c r="AU337" s="96" t="s">
        <v>84</v>
      </c>
      <c r="AV337" s="12" t="s">
        <v>84</v>
      </c>
      <c r="AW337" s="12" t="s">
        <v>31</v>
      </c>
      <c r="AX337" s="12" t="s">
        <v>82</v>
      </c>
      <c r="AY337" s="96" t="s">
        <v>143</v>
      </c>
    </row>
    <row r="338" spans="1:65" s="2" customFormat="1" ht="21.75" customHeight="1">
      <c r="A338" s="148"/>
      <c r="B338" s="149"/>
      <c r="C338" s="225" t="s">
        <v>689</v>
      </c>
      <c r="D338" s="225" t="s">
        <v>144</v>
      </c>
      <c r="E338" s="226" t="s">
        <v>546</v>
      </c>
      <c r="F338" s="227" t="s">
        <v>547</v>
      </c>
      <c r="G338" s="228" t="s">
        <v>268</v>
      </c>
      <c r="H338" s="229">
        <v>8.5399999999999991</v>
      </c>
      <c r="I338" s="88"/>
      <c r="J338" s="230">
        <f>ROUND(I338*H338,2)</f>
        <v>0</v>
      </c>
      <c r="K338" s="227" t="s">
        <v>1</v>
      </c>
      <c r="L338" s="25"/>
      <c r="M338" s="89" t="s">
        <v>1</v>
      </c>
      <c r="N338" s="90" t="s">
        <v>40</v>
      </c>
      <c r="O338" s="35"/>
      <c r="P338" s="91">
        <f>O338*H338</f>
        <v>0</v>
      </c>
      <c r="Q338" s="91">
        <v>7.9200000000000007E-2</v>
      </c>
      <c r="R338" s="91">
        <f>Q338*H338</f>
        <v>0.67636799999999997</v>
      </c>
      <c r="S338" s="91">
        <v>0</v>
      </c>
      <c r="T338" s="92">
        <f>S338*H338</f>
        <v>0</v>
      </c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R338" s="93" t="s">
        <v>543</v>
      </c>
      <c r="AT338" s="93" t="s">
        <v>144</v>
      </c>
      <c r="AU338" s="93" t="s">
        <v>84</v>
      </c>
      <c r="AY338" s="18" t="s">
        <v>143</v>
      </c>
      <c r="BE338" s="94">
        <f>IF(N338="základní",J338,0)</f>
        <v>0</v>
      </c>
      <c r="BF338" s="94">
        <f>IF(N338="snížená",J338,0)</f>
        <v>0</v>
      </c>
      <c r="BG338" s="94">
        <f>IF(N338="zákl. přenesená",J338,0)</f>
        <v>0</v>
      </c>
      <c r="BH338" s="94">
        <f>IF(N338="sníž. přenesená",J338,0)</f>
        <v>0</v>
      </c>
      <c r="BI338" s="94">
        <f>IF(N338="nulová",J338,0)</f>
        <v>0</v>
      </c>
      <c r="BJ338" s="18" t="s">
        <v>82</v>
      </c>
      <c r="BK338" s="94">
        <f>ROUND(I338*H338,2)</f>
        <v>0</v>
      </c>
      <c r="BL338" s="18" t="s">
        <v>543</v>
      </c>
      <c r="BM338" s="93" t="s">
        <v>690</v>
      </c>
    </row>
    <row r="339" spans="1:65" s="12" customFormat="1">
      <c r="A339" s="231"/>
      <c r="B339" s="232"/>
      <c r="C339" s="231"/>
      <c r="D339" s="233" t="s">
        <v>149</v>
      </c>
      <c r="E339" s="234" t="s">
        <v>1</v>
      </c>
      <c r="F339" s="235" t="s">
        <v>603</v>
      </c>
      <c r="G339" s="231"/>
      <c r="H339" s="236">
        <v>8.5399999999999991</v>
      </c>
      <c r="I339" s="231"/>
      <c r="J339" s="231"/>
      <c r="K339" s="231"/>
      <c r="L339" s="95"/>
      <c r="M339" s="97"/>
      <c r="N339" s="98"/>
      <c r="O339" s="98"/>
      <c r="P339" s="98"/>
      <c r="Q339" s="98"/>
      <c r="R339" s="98"/>
      <c r="S339" s="98"/>
      <c r="T339" s="99"/>
      <c r="AT339" s="96" t="s">
        <v>149</v>
      </c>
      <c r="AU339" s="96" t="s">
        <v>84</v>
      </c>
      <c r="AV339" s="12" t="s">
        <v>84</v>
      </c>
      <c r="AW339" s="12" t="s">
        <v>31</v>
      </c>
      <c r="AX339" s="12" t="s">
        <v>75</v>
      </c>
      <c r="AY339" s="96" t="s">
        <v>143</v>
      </c>
    </row>
    <row r="340" spans="1:65" s="15" customFormat="1">
      <c r="A340" s="248"/>
      <c r="B340" s="249"/>
      <c r="C340" s="248"/>
      <c r="D340" s="233" t="s">
        <v>149</v>
      </c>
      <c r="E340" s="250" t="s">
        <v>190</v>
      </c>
      <c r="F340" s="251" t="s">
        <v>255</v>
      </c>
      <c r="G340" s="248"/>
      <c r="H340" s="252">
        <v>8.5399999999999991</v>
      </c>
      <c r="I340" s="248"/>
      <c r="J340" s="248"/>
      <c r="K340" s="248"/>
      <c r="L340" s="112"/>
      <c r="M340" s="126"/>
      <c r="N340" s="127"/>
      <c r="O340" s="127"/>
      <c r="P340" s="127"/>
      <c r="Q340" s="127"/>
      <c r="R340" s="127"/>
      <c r="S340" s="127"/>
      <c r="T340" s="128"/>
      <c r="AT340" s="113" t="s">
        <v>149</v>
      </c>
      <c r="AU340" s="113" t="s">
        <v>84</v>
      </c>
      <c r="AV340" s="15" t="s">
        <v>101</v>
      </c>
      <c r="AW340" s="15" t="s">
        <v>31</v>
      </c>
      <c r="AX340" s="15" t="s">
        <v>82</v>
      </c>
      <c r="AY340" s="113" t="s">
        <v>143</v>
      </c>
    </row>
    <row r="341" spans="1:65" s="2" customFormat="1" ht="6.95" customHeight="1">
      <c r="A341" s="148"/>
      <c r="B341" s="164"/>
      <c r="C341" s="165"/>
      <c r="D341" s="165"/>
      <c r="E341" s="165"/>
      <c r="F341" s="165"/>
      <c r="G341" s="165"/>
      <c r="H341" s="165"/>
      <c r="I341" s="165"/>
      <c r="J341" s="165"/>
      <c r="K341" s="165"/>
      <c r="L341" s="25"/>
      <c r="M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</row>
  </sheetData>
  <sheetProtection password="EDCC" sheet="1" objects="1" scenarios="1" autoFilter="0"/>
  <autoFilter ref="C133:K340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3"/>
  <sheetViews>
    <sheetView showGridLines="0" topLeftCell="A120" workbookViewId="0">
      <selection activeCell="F137" sqref="F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98</v>
      </c>
      <c r="AZ2" s="105" t="s">
        <v>167</v>
      </c>
      <c r="BA2" s="105" t="s">
        <v>167</v>
      </c>
      <c r="BB2" s="105" t="s">
        <v>1</v>
      </c>
      <c r="BC2" s="105" t="s">
        <v>691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692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693</v>
      </c>
      <c r="BA4" s="105" t="s">
        <v>693</v>
      </c>
      <c r="BB4" s="105" t="s">
        <v>1</v>
      </c>
      <c r="BC4" s="105" t="s">
        <v>694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173</v>
      </c>
      <c r="BA5" s="105" t="s">
        <v>173</v>
      </c>
      <c r="BB5" s="105" t="s">
        <v>1</v>
      </c>
      <c r="BC5" s="105" t="s">
        <v>694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174</v>
      </c>
      <c r="BA6" s="105" t="s">
        <v>174</v>
      </c>
      <c r="BB6" s="105" t="s">
        <v>1</v>
      </c>
      <c r="BC6" s="105" t="s">
        <v>695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  <c r="AZ7" s="105" t="s">
        <v>176</v>
      </c>
      <c r="BA7" s="105" t="s">
        <v>176</v>
      </c>
      <c r="BB7" s="105" t="s">
        <v>1</v>
      </c>
      <c r="BC7" s="105" t="s">
        <v>696</v>
      </c>
      <c r="BD7" s="105" t="s">
        <v>84</v>
      </c>
    </row>
    <row r="8" spans="1:56" ht="12.75">
      <c r="B8" s="141"/>
      <c r="D8" s="145" t="s">
        <v>120</v>
      </c>
      <c r="L8" s="20"/>
      <c r="AZ8" s="105" t="s">
        <v>178</v>
      </c>
      <c r="BA8" s="105" t="s">
        <v>178</v>
      </c>
      <c r="BB8" s="105" t="s">
        <v>1</v>
      </c>
      <c r="BC8" s="105" t="s">
        <v>697</v>
      </c>
      <c r="BD8" s="105" t="s">
        <v>84</v>
      </c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  <c r="AZ9" s="105" t="s">
        <v>181</v>
      </c>
      <c r="BA9" s="105" t="s">
        <v>181</v>
      </c>
      <c r="BB9" s="105" t="s">
        <v>1</v>
      </c>
      <c r="BC9" s="105" t="s">
        <v>698</v>
      </c>
      <c r="BD9" s="105" t="s">
        <v>84</v>
      </c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  <c r="AZ10" s="105" t="s">
        <v>559</v>
      </c>
      <c r="BA10" s="105" t="s">
        <v>559</v>
      </c>
      <c r="BB10" s="105" t="s">
        <v>1</v>
      </c>
      <c r="BC10" s="105" t="s">
        <v>699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338" t="s">
        <v>700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184</v>
      </c>
      <c r="BA11" s="105" t="s">
        <v>184</v>
      </c>
      <c r="BB11" s="105" t="s">
        <v>1</v>
      </c>
      <c r="BC11" s="105" t="s">
        <v>701</v>
      </c>
      <c r="BD11" s="105" t="s">
        <v>84</v>
      </c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187</v>
      </c>
      <c r="BA12" s="105" t="s">
        <v>187</v>
      </c>
      <c r="BB12" s="105" t="s">
        <v>1</v>
      </c>
      <c r="BC12" s="105" t="s">
        <v>696</v>
      </c>
      <c r="BD12" s="105" t="s">
        <v>84</v>
      </c>
    </row>
    <row r="13" spans="1:56" s="2" customFormat="1" ht="24.75" customHeight="1">
      <c r="A13" s="148"/>
      <c r="B13" s="149"/>
      <c r="C13" s="148"/>
      <c r="D13" s="148"/>
      <c r="E13" s="292" t="s">
        <v>702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190</v>
      </c>
      <c r="BA13" s="105" t="s">
        <v>191</v>
      </c>
      <c r="BB13" s="105" t="s">
        <v>1</v>
      </c>
      <c r="BC13" s="105" t="s">
        <v>703</v>
      </c>
      <c r="BD13" s="105" t="s">
        <v>84</v>
      </c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196</v>
      </c>
      <c r="BA14" s="105" t="s">
        <v>197</v>
      </c>
      <c r="BB14" s="105" t="s">
        <v>1</v>
      </c>
      <c r="BC14" s="105" t="s">
        <v>386</v>
      </c>
      <c r="BD14" s="105" t="s">
        <v>84</v>
      </c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199</v>
      </c>
      <c r="BA15" s="105" t="s">
        <v>199</v>
      </c>
      <c r="BB15" s="105" t="s">
        <v>1</v>
      </c>
      <c r="BC15" s="105" t="s">
        <v>704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201</v>
      </c>
      <c r="BA16" s="105" t="s">
        <v>201</v>
      </c>
      <c r="BB16" s="105" t="s">
        <v>1</v>
      </c>
      <c r="BC16" s="105" t="s">
        <v>705</v>
      </c>
      <c r="BD16" s="105" t="s">
        <v>84</v>
      </c>
    </row>
    <row r="17" spans="1:56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203</v>
      </c>
      <c r="BA17" s="105" t="s">
        <v>203</v>
      </c>
      <c r="BB17" s="105" t="s">
        <v>1</v>
      </c>
      <c r="BC17" s="105" t="s">
        <v>706</v>
      </c>
      <c r="BD17" s="105" t="s">
        <v>84</v>
      </c>
    </row>
    <row r="18" spans="1:56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205</v>
      </c>
      <c r="BA18" s="105" t="s">
        <v>205</v>
      </c>
      <c r="BB18" s="105" t="s">
        <v>1</v>
      </c>
      <c r="BC18" s="105" t="s">
        <v>691</v>
      </c>
      <c r="BD18" s="105" t="s">
        <v>84</v>
      </c>
    </row>
    <row r="19" spans="1:56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206</v>
      </c>
      <c r="BA19" s="105" t="s">
        <v>206</v>
      </c>
      <c r="BB19" s="105" t="s">
        <v>1</v>
      </c>
      <c r="BC19" s="105" t="s">
        <v>707</v>
      </c>
      <c r="BD19" s="105" t="s">
        <v>84</v>
      </c>
    </row>
    <row r="20" spans="1:56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208</v>
      </c>
      <c r="BA20" s="105" t="s">
        <v>208</v>
      </c>
      <c r="BB20" s="105" t="s">
        <v>1</v>
      </c>
      <c r="BC20" s="105" t="s">
        <v>708</v>
      </c>
      <c r="BD20" s="105" t="s">
        <v>84</v>
      </c>
    </row>
    <row r="21" spans="1:56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210</v>
      </c>
      <c r="BA21" s="105" t="s">
        <v>210</v>
      </c>
      <c r="BB21" s="105" t="s">
        <v>1</v>
      </c>
      <c r="BC21" s="105" t="s">
        <v>709</v>
      </c>
      <c r="BD21" s="105" t="s">
        <v>84</v>
      </c>
    </row>
    <row r="22" spans="1:56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212</v>
      </c>
      <c r="BA22" s="105" t="s">
        <v>212</v>
      </c>
      <c r="BB22" s="105" t="s">
        <v>1</v>
      </c>
      <c r="BC22" s="105" t="s">
        <v>710</v>
      </c>
      <c r="BD22" s="105" t="s">
        <v>84</v>
      </c>
    </row>
    <row r="23" spans="1:56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ROUND(J134,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ROUND((SUM(BE134:BE372)),  2)</f>
        <v>0</v>
      </c>
      <c r="G37" s="148"/>
      <c r="H37" s="148"/>
      <c r="I37" s="196">
        <v>0.21</v>
      </c>
      <c r="J37" s="195">
        <f>ROUND(((SUM(BE134:BE372))*I37),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ROUND((SUM(BF134:BF372)),  2)</f>
        <v>0</v>
      </c>
      <c r="G38" s="148"/>
      <c r="H38" s="148"/>
      <c r="I38" s="196">
        <v>0.15</v>
      </c>
      <c r="J38" s="195">
        <f>ROUND(((SUM(BF134:BF372))*I38),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ROUND((SUM(BG134:BG372)),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ROUND((SUM(BH134:BH372)),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ROUND((SUM(BI134:BI372)),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700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2" t="str">
        <f>E13</f>
        <v>1 - DSO 03.2.1 Napojení na domovní kanalizační přípojky - Stoka A-d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J134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J135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J136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216</v>
      </c>
      <c r="E103" s="240"/>
      <c r="F103" s="240"/>
      <c r="G103" s="240"/>
      <c r="H103" s="240"/>
      <c r="I103" s="240"/>
      <c r="J103" s="241">
        <f>J275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217</v>
      </c>
      <c r="E104" s="240"/>
      <c r="F104" s="240"/>
      <c r="G104" s="240"/>
      <c r="H104" s="240"/>
      <c r="I104" s="240"/>
      <c r="J104" s="241">
        <f>J282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218</v>
      </c>
      <c r="E105" s="240"/>
      <c r="F105" s="240"/>
      <c r="G105" s="240"/>
      <c r="H105" s="240"/>
      <c r="I105" s="240"/>
      <c r="J105" s="241">
        <f>J288</f>
        <v>0</v>
      </c>
      <c r="K105" s="184"/>
      <c r="L105" s="106"/>
    </row>
    <row r="106" spans="1:47" s="13" customFormat="1" ht="19.899999999999999" customHeight="1">
      <c r="A106" s="184"/>
      <c r="B106" s="238"/>
      <c r="C106" s="184"/>
      <c r="D106" s="239" t="s">
        <v>219</v>
      </c>
      <c r="E106" s="240"/>
      <c r="F106" s="240"/>
      <c r="G106" s="240"/>
      <c r="H106" s="240"/>
      <c r="I106" s="240"/>
      <c r="J106" s="241">
        <f>J292</f>
        <v>0</v>
      </c>
      <c r="K106" s="184"/>
      <c r="L106" s="106"/>
    </row>
    <row r="107" spans="1:47" s="13" customFormat="1" ht="19.899999999999999" customHeight="1">
      <c r="A107" s="184"/>
      <c r="B107" s="238"/>
      <c r="C107" s="184"/>
      <c r="D107" s="239" t="s">
        <v>220</v>
      </c>
      <c r="E107" s="240"/>
      <c r="F107" s="240"/>
      <c r="G107" s="240"/>
      <c r="H107" s="240"/>
      <c r="I107" s="240"/>
      <c r="J107" s="241">
        <f>J301</f>
        <v>0</v>
      </c>
      <c r="K107" s="184"/>
      <c r="L107" s="106"/>
    </row>
    <row r="108" spans="1:47" s="13" customFormat="1" ht="19.899999999999999" customHeight="1">
      <c r="A108" s="184"/>
      <c r="B108" s="238"/>
      <c r="C108" s="184"/>
      <c r="D108" s="239" t="s">
        <v>221</v>
      </c>
      <c r="E108" s="240"/>
      <c r="F108" s="240"/>
      <c r="G108" s="240"/>
      <c r="H108" s="240"/>
      <c r="I108" s="240"/>
      <c r="J108" s="241">
        <f>J315</f>
        <v>0</v>
      </c>
      <c r="K108" s="184"/>
      <c r="L108" s="106"/>
    </row>
    <row r="109" spans="1:47" s="9" customFormat="1" ht="24.95" customHeight="1">
      <c r="A109" s="209"/>
      <c r="B109" s="210"/>
      <c r="C109" s="209"/>
      <c r="D109" s="211" t="s">
        <v>222</v>
      </c>
      <c r="E109" s="212"/>
      <c r="F109" s="212"/>
      <c r="G109" s="212"/>
      <c r="H109" s="212"/>
      <c r="I109" s="212"/>
      <c r="J109" s="213">
        <f>J364</f>
        <v>0</v>
      </c>
      <c r="K109" s="209"/>
      <c r="L109" s="74"/>
    </row>
    <row r="110" spans="1:47" s="13" customFormat="1" ht="19.899999999999999" customHeight="1">
      <c r="A110" s="184"/>
      <c r="B110" s="238"/>
      <c r="C110" s="184"/>
      <c r="D110" s="239" t="s">
        <v>223</v>
      </c>
      <c r="E110" s="240"/>
      <c r="F110" s="240"/>
      <c r="G110" s="240"/>
      <c r="H110" s="240"/>
      <c r="I110" s="240"/>
      <c r="J110" s="241">
        <f>J365</f>
        <v>0</v>
      </c>
      <c r="K110" s="184"/>
      <c r="L110" s="106"/>
    </row>
    <row r="111" spans="1:47" s="2" customFormat="1" ht="21.75" customHeight="1">
      <c r="A111" s="148"/>
      <c r="B111" s="149"/>
      <c r="C111" s="148"/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64"/>
      <c r="C112" s="165"/>
      <c r="D112" s="165"/>
      <c r="E112" s="165"/>
      <c r="F112" s="165"/>
      <c r="G112" s="165"/>
      <c r="H112" s="165"/>
      <c r="I112" s="165"/>
      <c r="J112" s="165"/>
      <c r="K112" s="165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48"/>
      <c r="B116" s="166"/>
      <c r="C116" s="167"/>
      <c r="D116" s="167"/>
      <c r="E116" s="167"/>
      <c r="F116" s="167"/>
      <c r="G116" s="167"/>
      <c r="H116" s="167"/>
      <c r="I116" s="167"/>
      <c r="J116" s="167"/>
      <c r="K116" s="167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48"/>
      <c r="B117" s="149"/>
      <c r="C117" s="142" t="s">
        <v>128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48"/>
      <c r="B118" s="149"/>
      <c r="C118" s="148"/>
      <c r="D118" s="148"/>
      <c r="E118" s="148"/>
      <c r="F118" s="148"/>
      <c r="G118" s="148"/>
      <c r="H118" s="148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48"/>
      <c r="B119" s="149"/>
      <c r="C119" s="145" t="s">
        <v>16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48"/>
      <c r="B120" s="149"/>
      <c r="C120" s="148"/>
      <c r="D120" s="148"/>
      <c r="E120" s="334" t="str">
        <f>E7</f>
        <v>Třebíč, Karlovo náměstí, Rekonstrukce vodovodu a kanalizace - Akumulace dešťové vody</v>
      </c>
      <c r="F120" s="335"/>
      <c r="G120" s="335"/>
      <c r="H120" s="335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38"/>
      <c r="B121" s="141"/>
      <c r="C121" s="145" t="s">
        <v>120</v>
      </c>
      <c r="D121" s="138"/>
      <c r="E121" s="138"/>
      <c r="F121" s="138"/>
      <c r="G121" s="138"/>
      <c r="H121" s="138"/>
      <c r="I121" s="138"/>
      <c r="J121" s="138"/>
      <c r="K121" s="138"/>
      <c r="L121" s="20"/>
    </row>
    <row r="122" spans="1:31" s="1" customFormat="1" ht="16.5" customHeight="1">
      <c r="A122" s="138"/>
      <c r="B122" s="141"/>
      <c r="C122" s="138"/>
      <c r="D122" s="138"/>
      <c r="E122" s="334" t="s">
        <v>180</v>
      </c>
      <c r="F122" s="303"/>
      <c r="G122" s="303"/>
      <c r="H122" s="303"/>
      <c r="I122" s="138"/>
      <c r="J122" s="138"/>
      <c r="K122" s="138"/>
      <c r="L122" s="20"/>
    </row>
    <row r="123" spans="1:31" s="1" customFormat="1" ht="12" customHeight="1">
      <c r="A123" s="138"/>
      <c r="B123" s="141"/>
      <c r="C123" s="145" t="s">
        <v>183</v>
      </c>
      <c r="D123" s="138"/>
      <c r="E123" s="138"/>
      <c r="F123" s="138"/>
      <c r="G123" s="138"/>
      <c r="H123" s="138"/>
      <c r="I123" s="138"/>
      <c r="J123" s="138"/>
      <c r="K123" s="138"/>
      <c r="L123" s="20"/>
    </row>
    <row r="124" spans="1:31" s="2" customFormat="1" ht="16.5" customHeight="1">
      <c r="A124" s="148"/>
      <c r="B124" s="149"/>
      <c r="C124" s="148"/>
      <c r="D124" s="148"/>
      <c r="E124" s="338" t="s">
        <v>700</v>
      </c>
      <c r="F124" s="333"/>
      <c r="G124" s="333"/>
      <c r="H124" s="333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48"/>
      <c r="B125" s="149"/>
      <c r="C125" s="145" t="s">
        <v>189</v>
      </c>
      <c r="D125" s="148"/>
      <c r="E125" s="148"/>
      <c r="F125" s="148"/>
      <c r="G125" s="148"/>
      <c r="H125" s="148"/>
      <c r="I125" s="148"/>
      <c r="J125" s="148"/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24.75" customHeight="1">
      <c r="A126" s="148"/>
      <c r="B126" s="149"/>
      <c r="C126" s="148"/>
      <c r="D126" s="148"/>
      <c r="E126" s="292" t="str">
        <f>E13</f>
        <v>1 - DSO 03.2.1 Napojení na domovní kanalizační přípojky - Stoka A-d</v>
      </c>
      <c r="F126" s="333"/>
      <c r="G126" s="333"/>
      <c r="H126" s="333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48"/>
      <c r="B128" s="149"/>
      <c r="C128" s="145" t="s">
        <v>20</v>
      </c>
      <c r="D128" s="148"/>
      <c r="E128" s="148"/>
      <c r="F128" s="146" t="str">
        <f>F16</f>
        <v>Třebíč</v>
      </c>
      <c r="G128" s="148"/>
      <c r="H128" s="148"/>
      <c r="I128" s="145" t="s">
        <v>22</v>
      </c>
      <c r="J128" s="187" t="str">
        <f>IF(J16="","",J16)</f>
        <v/>
      </c>
      <c r="K128" s="148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48"/>
      <c r="B129" s="149"/>
      <c r="C129" s="148"/>
      <c r="D129" s="148"/>
      <c r="E129" s="148"/>
      <c r="F129" s="148"/>
      <c r="G129" s="148"/>
      <c r="H129" s="148"/>
      <c r="I129" s="148"/>
      <c r="J129" s="148"/>
      <c r="K129" s="148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48"/>
      <c r="B130" s="149"/>
      <c r="C130" s="145" t="s">
        <v>23</v>
      </c>
      <c r="D130" s="148"/>
      <c r="E130" s="148"/>
      <c r="F130" s="146" t="str">
        <f>E19</f>
        <v>Vodovody a kanalizace Třebíč</v>
      </c>
      <c r="G130" s="148"/>
      <c r="H130" s="148"/>
      <c r="I130" s="145" t="s">
        <v>29</v>
      </c>
      <c r="J130" s="205" t="str">
        <f>E25</f>
        <v>DUIS s.r.o.</v>
      </c>
      <c r="K130" s="148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48"/>
      <c r="B131" s="149"/>
      <c r="C131" s="145" t="s">
        <v>27</v>
      </c>
      <c r="D131" s="148"/>
      <c r="E131" s="148"/>
      <c r="F131" s="146" t="str">
        <f>IF(E22="","",E22)</f>
        <v>Vyplň údaj</v>
      </c>
      <c r="G131" s="148"/>
      <c r="H131" s="148"/>
      <c r="I131" s="145" t="s">
        <v>32</v>
      </c>
      <c r="J131" s="205" t="str">
        <f>E28</f>
        <v>Z.Makovská</v>
      </c>
      <c r="K131" s="148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48"/>
      <c r="B132" s="149"/>
      <c r="C132" s="148"/>
      <c r="D132" s="148"/>
      <c r="E132" s="148"/>
      <c r="F132" s="148"/>
      <c r="G132" s="148"/>
      <c r="H132" s="148"/>
      <c r="I132" s="148"/>
      <c r="J132" s="148"/>
      <c r="K132" s="148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14"/>
      <c r="B133" s="215"/>
      <c r="C133" s="216" t="s">
        <v>129</v>
      </c>
      <c r="D133" s="217" t="s">
        <v>60</v>
      </c>
      <c r="E133" s="217" t="s">
        <v>56</v>
      </c>
      <c r="F133" s="217" t="s">
        <v>57</v>
      </c>
      <c r="G133" s="217" t="s">
        <v>130</v>
      </c>
      <c r="H133" s="217" t="s">
        <v>131</v>
      </c>
      <c r="I133" s="217" t="s">
        <v>132</v>
      </c>
      <c r="J133" s="217" t="s">
        <v>124</v>
      </c>
      <c r="K133" s="218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48"/>
      <c r="B134" s="149"/>
      <c r="C134" s="177" t="s">
        <v>140</v>
      </c>
      <c r="D134" s="148"/>
      <c r="E134" s="148"/>
      <c r="F134" s="148"/>
      <c r="G134" s="148"/>
      <c r="H134" s="148"/>
      <c r="I134" s="148"/>
      <c r="J134" s="219">
        <f>BK134</f>
        <v>0</v>
      </c>
      <c r="K134" s="148"/>
      <c r="L134" s="25"/>
      <c r="M134" s="41"/>
      <c r="N134" s="33"/>
      <c r="O134" s="42"/>
      <c r="P134" s="77">
        <f>P135+P364</f>
        <v>0</v>
      </c>
      <c r="Q134" s="42"/>
      <c r="R134" s="77">
        <f>R135+R364</f>
        <v>523.23472564999997</v>
      </c>
      <c r="S134" s="42"/>
      <c r="T134" s="78">
        <f>T135+T364</f>
        <v>365.60683699999998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BK135+BK364</f>
        <v>0</v>
      </c>
    </row>
    <row r="135" spans="1:65" s="11" customFormat="1" ht="25.9" customHeight="1">
      <c r="A135" s="220"/>
      <c r="B135" s="221"/>
      <c r="C135" s="220"/>
      <c r="D135" s="222" t="s">
        <v>74</v>
      </c>
      <c r="E135" s="223" t="s">
        <v>224</v>
      </c>
      <c r="F135" s="223" t="s">
        <v>225</v>
      </c>
      <c r="G135" s="220"/>
      <c r="H135" s="220"/>
      <c r="I135" s="220"/>
      <c r="J135" s="224">
        <f>BK135</f>
        <v>0</v>
      </c>
      <c r="K135" s="220"/>
      <c r="L135" s="80"/>
      <c r="M135" s="82"/>
      <c r="N135" s="83"/>
      <c r="O135" s="83"/>
      <c r="P135" s="84">
        <f>P136+P275+P282+P288+P292+P301+P315</f>
        <v>0</v>
      </c>
      <c r="Q135" s="83"/>
      <c r="R135" s="84">
        <f>R136+R275+R282+R288+R292+R301+R315</f>
        <v>515.88639664999994</v>
      </c>
      <c r="S135" s="83"/>
      <c r="T135" s="85">
        <f>T136+T275+T282+T288+T292+T301+T315</f>
        <v>365.60683699999998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BK136+BK275+BK282+BK288+BK292+BK301+BK315</f>
        <v>0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82</v>
      </c>
      <c r="F136" s="242" t="s">
        <v>226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SUM(P137:P274)</f>
        <v>0</v>
      </c>
      <c r="Q136" s="83"/>
      <c r="R136" s="84">
        <f>SUM(R137:R274)</f>
        <v>342.23740244999999</v>
      </c>
      <c r="S136" s="83"/>
      <c r="T136" s="85">
        <f>SUM(T137:T274)</f>
        <v>305.658637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SUM(BK137:BK274)</f>
        <v>0</v>
      </c>
    </row>
    <row r="137" spans="1:65" s="2" customFormat="1" ht="67.5" customHeight="1">
      <c r="A137" s="148"/>
      <c r="B137" s="149"/>
      <c r="C137" s="225" t="s">
        <v>82</v>
      </c>
      <c r="D137" s="225" t="s">
        <v>144</v>
      </c>
      <c r="E137" s="226" t="s">
        <v>227</v>
      </c>
      <c r="F137" s="227" t="s">
        <v>228</v>
      </c>
      <c r="G137" s="228" t="s">
        <v>146</v>
      </c>
      <c r="H137" s="229">
        <v>1</v>
      </c>
      <c r="I137" s="88"/>
      <c r="J137" s="230">
        <f>ROUND(I137*H137,2)</f>
        <v>0</v>
      </c>
      <c r="K137" s="227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711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230</v>
      </c>
      <c r="G138" s="231"/>
      <c r="H138" s="236">
        <v>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21.75" customHeight="1">
      <c r="A139" s="148"/>
      <c r="B139" s="149"/>
      <c r="C139" s="225" t="s">
        <v>84</v>
      </c>
      <c r="D139" s="225" t="s">
        <v>144</v>
      </c>
      <c r="E139" s="226" t="s">
        <v>712</v>
      </c>
      <c r="F139" s="227" t="s">
        <v>713</v>
      </c>
      <c r="G139" s="228" t="s">
        <v>232</v>
      </c>
      <c r="H139" s="229">
        <v>14</v>
      </c>
      <c r="I139" s="88"/>
      <c r="J139" s="230">
        <f>ROUND(I139*H139,2)</f>
        <v>0</v>
      </c>
      <c r="K139" s="227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714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281</v>
      </c>
      <c r="G140" s="231"/>
      <c r="H140" s="236">
        <v>14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48"/>
      <c r="B141" s="149"/>
      <c r="C141" s="225" t="s">
        <v>85</v>
      </c>
      <c r="D141" s="225" t="s">
        <v>144</v>
      </c>
      <c r="E141" s="226" t="s">
        <v>715</v>
      </c>
      <c r="F141" s="227" t="s">
        <v>716</v>
      </c>
      <c r="G141" s="228" t="s">
        <v>232</v>
      </c>
      <c r="H141" s="229">
        <v>1</v>
      </c>
      <c r="I141" s="88"/>
      <c r="J141" s="230">
        <f>ROUND(I141*H141,2)</f>
        <v>0</v>
      </c>
      <c r="K141" s="227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717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82</v>
      </c>
      <c r="G142" s="231"/>
      <c r="H142" s="236">
        <v>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33" customHeight="1">
      <c r="A143" s="148"/>
      <c r="B143" s="149"/>
      <c r="C143" s="225" t="s">
        <v>101</v>
      </c>
      <c r="D143" s="225" t="s">
        <v>144</v>
      </c>
      <c r="E143" s="226" t="s">
        <v>718</v>
      </c>
      <c r="F143" s="227" t="s">
        <v>719</v>
      </c>
      <c r="G143" s="228" t="s">
        <v>232</v>
      </c>
      <c r="H143" s="229">
        <v>4</v>
      </c>
      <c r="I143" s="88"/>
      <c r="J143" s="230">
        <f>ROUND(I143*H143,2)</f>
        <v>0</v>
      </c>
      <c r="K143" s="227" t="s">
        <v>1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720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721</v>
      </c>
      <c r="G144" s="231"/>
      <c r="H144" s="236">
        <v>2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75</v>
      </c>
      <c r="AY144" s="96" t="s">
        <v>143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722</v>
      </c>
      <c r="G145" s="231"/>
      <c r="H145" s="236">
        <v>1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723</v>
      </c>
      <c r="G146" s="231"/>
      <c r="H146" s="236">
        <v>1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5" customFormat="1">
      <c r="A147" s="248"/>
      <c r="B147" s="249"/>
      <c r="C147" s="248"/>
      <c r="D147" s="233" t="s">
        <v>149</v>
      </c>
      <c r="E147" s="250" t="s">
        <v>1</v>
      </c>
      <c r="F147" s="251" t="s">
        <v>255</v>
      </c>
      <c r="G147" s="248"/>
      <c r="H147" s="252">
        <v>4</v>
      </c>
      <c r="I147" s="248"/>
      <c r="J147" s="248"/>
      <c r="K147" s="248"/>
      <c r="L147" s="112"/>
      <c r="M147" s="114"/>
      <c r="N147" s="115"/>
      <c r="O147" s="115"/>
      <c r="P147" s="115"/>
      <c r="Q147" s="115"/>
      <c r="R147" s="115"/>
      <c r="S147" s="115"/>
      <c r="T147" s="116"/>
      <c r="AT147" s="113" t="s">
        <v>149</v>
      </c>
      <c r="AU147" s="113" t="s">
        <v>84</v>
      </c>
      <c r="AV147" s="15" t="s">
        <v>101</v>
      </c>
      <c r="AW147" s="15" t="s">
        <v>31</v>
      </c>
      <c r="AX147" s="15" t="s">
        <v>82</v>
      </c>
      <c r="AY147" s="113" t="s">
        <v>143</v>
      </c>
    </row>
    <row r="148" spans="1:65" s="2" customFormat="1" ht="16.5" customHeight="1">
      <c r="A148" s="148"/>
      <c r="B148" s="149"/>
      <c r="C148" s="225" t="s">
        <v>104</v>
      </c>
      <c r="D148" s="225" t="s">
        <v>144</v>
      </c>
      <c r="E148" s="226" t="s">
        <v>248</v>
      </c>
      <c r="F148" s="227" t="s">
        <v>249</v>
      </c>
      <c r="G148" s="228" t="s">
        <v>245</v>
      </c>
      <c r="H148" s="229">
        <v>87.227000000000004</v>
      </c>
      <c r="I148" s="88"/>
      <c r="J148" s="230">
        <f>ROUND(I148*H148,2)</f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0.28100000000000003</v>
      </c>
      <c r="T148" s="92">
        <f>S148*H148</f>
        <v>24.510787000000004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724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184</v>
      </c>
      <c r="G149" s="231"/>
      <c r="H149" s="236">
        <v>87.227000000000004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156</v>
      </c>
      <c r="D150" s="225" t="s">
        <v>144</v>
      </c>
      <c r="E150" s="226" t="s">
        <v>252</v>
      </c>
      <c r="F150" s="227" t="s">
        <v>253</v>
      </c>
      <c r="G150" s="228" t="s">
        <v>245</v>
      </c>
      <c r="H150" s="229">
        <v>303.298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0.32</v>
      </c>
      <c r="T150" s="92">
        <f>S150*H150</f>
        <v>97.055360000000007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725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176</v>
      </c>
      <c r="G151" s="231"/>
      <c r="H151" s="236">
        <v>137.11099999999999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75</v>
      </c>
      <c r="AY151" s="96" t="s">
        <v>143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181</v>
      </c>
      <c r="G152" s="231"/>
      <c r="H152" s="236">
        <v>166.18700000000001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5" customFormat="1">
      <c r="A153" s="248"/>
      <c r="B153" s="249"/>
      <c r="C153" s="248"/>
      <c r="D153" s="233" t="s">
        <v>149</v>
      </c>
      <c r="E153" s="250" t="s">
        <v>1</v>
      </c>
      <c r="F153" s="251" t="s">
        <v>255</v>
      </c>
      <c r="G153" s="248"/>
      <c r="H153" s="252">
        <v>303.298</v>
      </c>
      <c r="I153" s="248"/>
      <c r="J153" s="248"/>
      <c r="K153" s="248"/>
      <c r="L153" s="112"/>
      <c r="M153" s="114"/>
      <c r="N153" s="115"/>
      <c r="O153" s="115"/>
      <c r="P153" s="115"/>
      <c r="Q153" s="115"/>
      <c r="R153" s="115"/>
      <c r="S153" s="115"/>
      <c r="T153" s="116"/>
      <c r="AT153" s="113" t="s">
        <v>149</v>
      </c>
      <c r="AU153" s="113" t="s">
        <v>84</v>
      </c>
      <c r="AV153" s="15" t="s">
        <v>101</v>
      </c>
      <c r="AW153" s="15" t="s">
        <v>31</v>
      </c>
      <c r="AX153" s="15" t="s">
        <v>82</v>
      </c>
      <c r="AY153" s="113" t="s">
        <v>143</v>
      </c>
    </row>
    <row r="154" spans="1:65" s="2" customFormat="1" ht="21.75" customHeight="1">
      <c r="A154" s="148"/>
      <c r="B154" s="149"/>
      <c r="C154" s="225" t="s">
        <v>159</v>
      </c>
      <c r="D154" s="225" t="s">
        <v>144</v>
      </c>
      <c r="E154" s="226" t="s">
        <v>256</v>
      </c>
      <c r="F154" s="227" t="s">
        <v>257</v>
      </c>
      <c r="G154" s="228" t="s">
        <v>245</v>
      </c>
      <c r="H154" s="229">
        <v>87.227000000000004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0.28999999999999998</v>
      </c>
      <c r="T154" s="92">
        <f>S154*H154</f>
        <v>25.295829999999999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726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184</v>
      </c>
      <c r="G155" s="231"/>
      <c r="H155" s="236">
        <v>87.227000000000004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75</v>
      </c>
      <c r="AY155" s="96" t="s">
        <v>143</v>
      </c>
    </row>
    <row r="156" spans="1:65" s="15" customFormat="1">
      <c r="A156" s="248"/>
      <c r="B156" s="249"/>
      <c r="C156" s="248"/>
      <c r="D156" s="233" t="s">
        <v>149</v>
      </c>
      <c r="E156" s="250" t="s">
        <v>1</v>
      </c>
      <c r="F156" s="251" t="s">
        <v>255</v>
      </c>
      <c r="G156" s="248"/>
      <c r="H156" s="252">
        <v>87.227000000000004</v>
      </c>
      <c r="I156" s="248"/>
      <c r="J156" s="248"/>
      <c r="K156" s="248"/>
      <c r="L156" s="112"/>
      <c r="M156" s="114"/>
      <c r="N156" s="115"/>
      <c r="O156" s="115"/>
      <c r="P156" s="115"/>
      <c r="Q156" s="115"/>
      <c r="R156" s="115"/>
      <c r="S156" s="115"/>
      <c r="T156" s="116"/>
      <c r="AT156" s="113" t="s">
        <v>149</v>
      </c>
      <c r="AU156" s="113" t="s">
        <v>84</v>
      </c>
      <c r="AV156" s="15" t="s">
        <v>101</v>
      </c>
      <c r="AW156" s="15" t="s">
        <v>31</v>
      </c>
      <c r="AX156" s="15" t="s">
        <v>82</v>
      </c>
      <c r="AY156" s="113" t="s">
        <v>143</v>
      </c>
    </row>
    <row r="157" spans="1:65" s="2" customFormat="1" ht="21.75" customHeight="1">
      <c r="A157" s="148"/>
      <c r="B157" s="149"/>
      <c r="C157" s="225" t="s">
        <v>162</v>
      </c>
      <c r="D157" s="225" t="s">
        <v>144</v>
      </c>
      <c r="E157" s="226" t="s">
        <v>259</v>
      </c>
      <c r="F157" s="227" t="s">
        <v>260</v>
      </c>
      <c r="G157" s="228" t="s">
        <v>245</v>
      </c>
      <c r="H157" s="229">
        <v>166.18700000000001</v>
      </c>
      <c r="I157" s="88"/>
      <c r="J157" s="230">
        <f>ROUND(I157*H157,2)</f>
        <v>0</v>
      </c>
      <c r="K157" s="227" t="s">
        <v>250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0.44</v>
      </c>
      <c r="T157" s="92">
        <f>S157*H157</f>
        <v>73.122280000000003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727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181</v>
      </c>
      <c r="G158" s="231"/>
      <c r="H158" s="236">
        <v>166.18700000000001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48"/>
      <c r="B159" s="249"/>
      <c r="C159" s="248"/>
      <c r="D159" s="233" t="s">
        <v>149</v>
      </c>
      <c r="E159" s="250" t="s">
        <v>1</v>
      </c>
      <c r="F159" s="251" t="s">
        <v>255</v>
      </c>
      <c r="G159" s="248"/>
      <c r="H159" s="252">
        <v>166.18700000000001</v>
      </c>
      <c r="I159" s="248"/>
      <c r="J159" s="248"/>
      <c r="K159" s="248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48"/>
      <c r="B160" s="149"/>
      <c r="C160" s="225" t="s">
        <v>165</v>
      </c>
      <c r="D160" s="225" t="s">
        <v>144</v>
      </c>
      <c r="E160" s="226" t="s">
        <v>262</v>
      </c>
      <c r="F160" s="227" t="s">
        <v>263</v>
      </c>
      <c r="G160" s="228" t="s">
        <v>245</v>
      </c>
      <c r="H160" s="229">
        <v>137.11099999999999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0.57999999999999996</v>
      </c>
      <c r="T160" s="92">
        <f>S160*H160</f>
        <v>79.524379999999994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728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176</v>
      </c>
      <c r="G161" s="231"/>
      <c r="H161" s="236">
        <v>137.11099999999999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16.5" customHeight="1">
      <c r="A162" s="148"/>
      <c r="B162" s="149"/>
      <c r="C162" s="225" t="s">
        <v>166</v>
      </c>
      <c r="D162" s="225" t="s">
        <v>144</v>
      </c>
      <c r="E162" s="226" t="s">
        <v>266</v>
      </c>
      <c r="F162" s="227" t="s">
        <v>267</v>
      </c>
      <c r="G162" s="228" t="s">
        <v>268</v>
      </c>
      <c r="H162" s="229">
        <v>30</v>
      </c>
      <c r="I162" s="88"/>
      <c r="J162" s="230">
        <f>ROUND(I162*H162,2)</f>
        <v>0</v>
      </c>
      <c r="K162" s="227" t="s">
        <v>250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0.20499999999999999</v>
      </c>
      <c r="T162" s="92">
        <f>S162*H162</f>
        <v>6.1499999999999995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729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35" t="s">
        <v>386</v>
      </c>
      <c r="G163" s="231"/>
      <c r="H163" s="236">
        <v>30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48"/>
      <c r="B164" s="249"/>
      <c r="C164" s="248"/>
      <c r="D164" s="233" t="s">
        <v>149</v>
      </c>
      <c r="E164" s="250" t="s">
        <v>196</v>
      </c>
      <c r="F164" s="251" t="s">
        <v>255</v>
      </c>
      <c r="G164" s="248"/>
      <c r="H164" s="252">
        <v>30</v>
      </c>
      <c r="I164" s="248"/>
      <c r="J164" s="248"/>
      <c r="K164" s="248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48"/>
      <c r="B165" s="149"/>
      <c r="C165" s="225" t="s">
        <v>265</v>
      </c>
      <c r="D165" s="225" t="s">
        <v>144</v>
      </c>
      <c r="E165" s="226" t="s">
        <v>272</v>
      </c>
      <c r="F165" s="227" t="s">
        <v>273</v>
      </c>
      <c r="G165" s="228" t="s">
        <v>268</v>
      </c>
      <c r="H165" s="229">
        <v>47.7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8.6800000000000002E-3</v>
      </c>
      <c r="R165" s="91">
        <f>Q165*H165</f>
        <v>0.41403600000000002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730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731</v>
      </c>
      <c r="G166" s="231"/>
      <c r="H166" s="236">
        <v>31.8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732</v>
      </c>
      <c r="G167" s="231"/>
      <c r="H167" s="236">
        <v>15.9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75</v>
      </c>
      <c r="AY167" s="96" t="s">
        <v>143</v>
      </c>
    </row>
    <row r="168" spans="1:65" s="15" customFormat="1">
      <c r="A168" s="248"/>
      <c r="B168" s="249"/>
      <c r="C168" s="248"/>
      <c r="D168" s="233" t="s">
        <v>149</v>
      </c>
      <c r="E168" s="250" t="s">
        <v>1</v>
      </c>
      <c r="F168" s="251" t="s">
        <v>255</v>
      </c>
      <c r="G168" s="248"/>
      <c r="H168" s="252">
        <v>47.7</v>
      </c>
      <c r="I168" s="248"/>
      <c r="J168" s="248"/>
      <c r="K168" s="248"/>
      <c r="L168" s="112"/>
      <c r="M168" s="114"/>
      <c r="N168" s="115"/>
      <c r="O168" s="115"/>
      <c r="P168" s="115"/>
      <c r="Q168" s="115"/>
      <c r="R168" s="115"/>
      <c r="S168" s="115"/>
      <c r="T168" s="116"/>
      <c r="AT168" s="113" t="s">
        <v>149</v>
      </c>
      <c r="AU168" s="113" t="s">
        <v>84</v>
      </c>
      <c r="AV168" s="15" t="s">
        <v>101</v>
      </c>
      <c r="AW168" s="15" t="s">
        <v>31</v>
      </c>
      <c r="AX168" s="15" t="s">
        <v>82</v>
      </c>
      <c r="AY168" s="113" t="s">
        <v>143</v>
      </c>
    </row>
    <row r="169" spans="1:65" s="2" customFormat="1" ht="21.75" customHeight="1">
      <c r="A169" s="148"/>
      <c r="B169" s="149"/>
      <c r="C169" s="225" t="s">
        <v>271</v>
      </c>
      <c r="D169" s="225" t="s">
        <v>144</v>
      </c>
      <c r="E169" s="226" t="s">
        <v>733</v>
      </c>
      <c r="F169" s="227" t="s">
        <v>734</v>
      </c>
      <c r="G169" s="228" t="s">
        <v>268</v>
      </c>
      <c r="H169" s="229">
        <v>15.9</v>
      </c>
      <c r="I169" s="88"/>
      <c r="J169" s="230">
        <f>ROUND(I169*H169,2)</f>
        <v>0</v>
      </c>
      <c r="K169" s="227" t="s">
        <v>250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1.068E-2</v>
      </c>
      <c r="R169" s="91">
        <f>Q169*H169</f>
        <v>0.16981200000000002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735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736</v>
      </c>
      <c r="G170" s="231"/>
      <c r="H170" s="236">
        <v>15.9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276</v>
      </c>
      <c r="D171" s="225" t="s">
        <v>144</v>
      </c>
      <c r="E171" s="226" t="s">
        <v>277</v>
      </c>
      <c r="F171" s="227" t="s">
        <v>278</v>
      </c>
      <c r="G171" s="228" t="s">
        <v>268</v>
      </c>
      <c r="H171" s="229">
        <v>47.7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3.6900000000000002E-2</v>
      </c>
      <c r="R171" s="91">
        <f>Q171*H171</f>
        <v>1.7601300000000002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737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35" t="s">
        <v>738</v>
      </c>
      <c r="G172" s="231"/>
      <c r="H172" s="236">
        <v>15.9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739</v>
      </c>
      <c r="G173" s="231"/>
      <c r="H173" s="236">
        <v>15.9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75</v>
      </c>
      <c r="AY173" s="96" t="s">
        <v>143</v>
      </c>
    </row>
    <row r="174" spans="1:65" s="12" customFormat="1">
      <c r="A174" s="231"/>
      <c r="B174" s="232"/>
      <c r="C174" s="231"/>
      <c r="D174" s="233" t="s">
        <v>149</v>
      </c>
      <c r="E174" s="234" t="s">
        <v>1</v>
      </c>
      <c r="F174" s="235" t="s">
        <v>740</v>
      </c>
      <c r="G174" s="231"/>
      <c r="H174" s="236">
        <v>15.9</v>
      </c>
      <c r="I174" s="231"/>
      <c r="J174" s="231"/>
      <c r="K174" s="231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75</v>
      </c>
      <c r="AY174" s="96" t="s">
        <v>143</v>
      </c>
    </row>
    <row r="175" spans="1:65" s="15" customFormat="1">
      <c r="A175" s="248"/>
      <c r="B175" s="249"/>
      <c r="C175" s="248"/>
      <c r="D175" s="233" t="s">
        <v>149</v>
      </c>
      <c r="E175" s="250" t="s">
        <v>1</v>
      </c>
      <c r="F175" s="251" t="s">
        <v>255</v>
      </c>
      <c r="G175" s="248"/>
      <c r="H175" s="252">
        <v>47.7</v>
      </c>
      <c r="I175" s="248"/>
      <c r="J175" s="248"/>
      <c r="K175" s="248"/>
      <c r="L175" s="112"/>
      <c r="M175" s="114"/>
      <c r="N175" s="115"/>
      <c r="O175" s="115"/>
      <c r="P175" s="115"/>
      <c r="Q175" s="115"/>
      <c r="R175" s="115"/>
      <c r="S175" s="115"/>
      <c r="T175" s="116"/>
      <c r="AT175" s="113" t="s">
        <v>149</v>
      </c>
      <c r="AU175" s="113" t="s">
        <v>84</v>
      </c>
      <c r="AV175" s="15" t="s">
        <v>101</v>
      </c>
      <c r="AW175" s="15" t="s">
        <v>31</v>
      </c>
      <c r="AX175" s="15" t="s">
        <v>82</v>
      </c>
      <c r="AY175" s="113" t="s">
        <v>143</v>
      </c>
    </row>
    <row r="176" spans="1:65" s="2" customFormat="1" ht="21.75" customHeight="1">
      <c r="A176" s="148"/>
      <c r="B176" s="149"/>
      <c r="C176" s="225" t="s">
        <v>281</v>
      </c>
      <c r="D176" s="225" t="s">
        <v>144</v>
      </c>
      <c r="E176" s="226" t="s">
        <v>285</v>
      </c>
      <c r="F176" s="227" t="s">
        <v>286</v>
      </c>
      <c r="G176" s="228" t="s">
        <v>287</v>
      </c>
      <c r="H176" s="229">
        <v>532.01199999999994</v>
      </c>
      <c r="I176" s="88"/>
      <c r="J176" s="230">
        <f>ROUND(I176*H176,2)</f>
        <v>0</v>
      </c>
      <c r="K176" s="227" t="s">
        <v>250</v>
      </c>
      <c r="L176" s="25"/>
      <c r="M176" s="89" t="s">
        <v>1</v>
      </c>
      <c r="N176" s="90" t="s">
        <v>40</v>
      </c>
      <c r="O176" s="35"/>
      <c r="P176" s="91">
        <f>O176*H176</f>
        <v>0</v>
      </c>
      <c r="Q176" s="91">
        <v>0</v>
      </c>
      <c r="R176" s="91">
        <f>Q176*H176</f>
        <v>0</v>
      </c>
      <c r="S176" s="91">
        <v>0</v>
      </c>
      <c r="T176" s="92">
        <f>S176*H176</f>
        <v>0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93" t="s">
        <v>101</v>
      </c>
      <c r="AT176" s="93" t="s">
        <v>144</v>
      </c>
      <c r="AU176" s="93" t="s">
        <v>84</v>
      </c>
      <c r="AY176" s="18" t="s">
        <v>143</v>
      </c>
      <c r="BE176" s="94">
        <f>IF(N176="základní",J176,0)</f>
        <v>0</v>
      </c>
      <c r="BF176" s="94">
        <f>IF(N176="snížená",J176,0)</f>
        <v>0</v>
      </c>
      <c r="BG176" s="94">
        <f>IF(N176="zákl. přenesená",J176,0)</f>
        <v>0</v>
      </c>
      <c r="BH176" s="94">
        <f>IF(N176="sníž. přenesená",J176,0)</f>
        <v>0</v>
      </c>
      <c r="BI176" s="94">
        <f>IF(N176="nulová",J176,0)</f>
        <v>0</v>
      </c>
      <c r="BJ176" s="18" t="s">
        <v>82</v>
      </c>
      <c r="BK176" s="94">
        <f>ROUND(I176*H176,2)</f>
        <v>0</v>
      </c>
      <c r="BL176" s="18" t="s">
        <v>101</v>
      </c>
      <c r="BM176" s="93" t="s">
        <v>741</v>
      </c>
    </row>
    <row r="177" spans="1:65" s="14" customFormat="1">
      <c r="A177" s="244"/>
      <c r="B177" s="245"/>
      <c r="C177" s="244"/>
      <c r="D177" s="233" t="s">
        <v>149</v>
      </c>
      <c r="E177" s="246" t="s">
        <v>1</v>
      </c>
      <c r="F177" s="247" t="s">
        <v>742</v>
      </c>
      <c r="G177" s="244"/>
      <c r="H177" s="246" t="s">
        <v>1</v>
      </c>
      <c r="I177" s="244"/>
      <c r="J177" s="244"/>
      <c r="K177" s="244"/>
      <c r="L177" s="107"/>
      <c r="M177" s="109"/>
      <c r="N177" s="110"/>
      <c r="O177" s="110"/>
      <c r="P177" s="110"/>
      <c r="Q177" s="110"/>
      <c r="R177" s="110"/>
      <c r="S177" s="110"/>
      <c r="T177" s="111"/>
      <c r="AT177" s="108" t="s">
        <v>149</v>
      </c>
      <c r="AU177" s="108" t="s">
        <v>84</v>
      </c>
      <c r="AV177" s="14" t="s">
        <v>82</v>
      </c>
      <c r="AW177" s="14" t="s">
        <v>31</v>
      </c>
      <c r="AX177" s="14" t="s">
        <v>75</v>
      </c>
      <c r="AY177" s="108" t="s">
        <v>143</v>
      </c>
    </row>
    <row r="178" spans="1:65" s="12" customFormat="1">
      <c r="A178" s="231"/>
      <c r="B178" s="232"/>
      <c r="C178" s="231"/>
      <c r="D178" s="233" t="s">
        <v>149</v>
      </c>
      <c r="E178" s="234" t="s">
        <v>1</v>
      </c>
      <c r="F178" s="235" t="s">
        <v>208</v>
      </c>
      <c r="G178" s="231"/>
      <c r="H178" s="236">
        <v>532.01199999999994</v>
      </c>
      <c r="I178" s="231"/>
      <c r="J178" s="231"/>
      <c r="K178" s="231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82</v>
      </c>
      <c r="AY178" s="96" t="s">
        <v>143</v>
      </c>
    </row>
    <row r="179" spans="1:65" s="2" customFormat="1" ht="21.75" customHeight="1">
      <c r="A179" s="148"/>
      <c r="B179" s="149"/>
      <c r="C179" s="225" t="s">
        <v>8</v>
      </c>
      <c r="D179" s="225" t="s">
        <v>144</v>
      </c>
      <c r="E179" s="226" t="s">
        <v>743</v>
      </c>
      <c r="F179" s="227" t="s">
        <v>744</v>
      </c>
      <c r="G179" s="228" t="s">
        <v>287</v>
      </c>
      <c r="H179" s="229">
        <v>532.01199999999994</v>
      </c>
      <c r="I179" s="88"/>
      <c r="J179" s="230">
        <f>ROUND(I179*H179,2)</f>
        <v>0</v>
      </c>
      <c r="K179" s="227" t="s">
        <v>250</v>
      </c>
      <c r="L179" s="25"/>
      <c r="M179" s="89" t="s">
        <v>1</v>
      </c>
      <c r="N179" s="90" t="s">
        <v>40</v>
      </c>
      <c r="O179" s="35"/>
      <c r="P179" s="91">
        <f>O179*H179</f>
        <v>0</v>
      </c>
      <c r="Q179" s="91">
        <v>0</v>
      </c>
      <c r="R179" s="91">
        <f>Q179*H179</f>
        <v>0</v>
      </c>
      <c r="S179" s="91">
        <v>0</v>
      </c>
      <c r="T179" s="92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93" t="s">
        <v>101</v>
      </c>
      <c r="AT179" s="93" t="s">
        <v>144</v>
      </c>
      <c r="AU179" s="93" t="s">
        <v>84</v>
      </c>
      <c r="AY179" s="18" t="s">
        <v>143</v>
      </c>
      <c r="BE179" s="94">
        <f>IF(N179="základní",J179,0)</f>
        <v>0</v>
      </c>
      <c r="BF179" s="94">
        <f>IF(N179="snížená",J179,0)</f>
        <v>0</v>
      </c>
      <c r="BG179" s="94">
        <f>IF(N179="zákl. přenesená",J179,0)</f>
        <v>0</v>
      </c>
      <c r="BH179" s="94">
        <f>IF(N179="sníž. přenesená",J179,0)</f>
        <v>0</v>
      </c>
      <c r="BI179" s="94">
        <f>IF(N179="nulová",J179,0)</f>
        <v>0</v>
      </c>
      <c r="BJ179" s="18" t="s">
        <v>82</v>
      </c>
      <c r="BK179" s="94">
        <f>ROUND(I179*H179,2)</f>
        <v>0</v>
      </c>
      <c r="BL179" s="18" t="s">
        <v>101</v>
      </c>
      <c r="BM179" s="93" t="s">
        <v>745</v>
      </c>
    </row>
    <row r="180" spans="1:65" s="14" customFormat="1">
      <c r="A180" s="244"/>
      <c r="B180" s="245"/>
      <c r="C180" s="244"/>
      <c r="D180" s="233" t="s">
        <v>149</v>
      </c>
      <c r="E180" s="246" t="s">
        <v>1</v>
      </c>
      <c r="F180" s="247" t="s">
        <v>746</v>
      </c>
      <c r="G180" s="244"/>
      <c r="H180" s="246" t="s">
        <v>1</v>
      </c>
      <c r="I180" s="244"/>
      <c r="J180" s="244"/>
      <c r="K180" s="244"/>
      <c r="L180" s="107"/>
      <c r="M180" s="109"/>
      <c r="N180" s="110"/>
      <c r="O180" s="110"/>
      <c r="P180" s="110"/>
      <c r="Q180" s="110"/>
      <c r="R180" s="110"/>
      <c r="S180" s="110"/>
      <c r="T180" s="111"/>
      <c r="AT180" s="108" t="s">
        <v>149</v>
      </c>
      <c r="AU180" s="108" t="s">
        <v>84</v>
      </c>
      <c r="AV180" s="14" t="s">
        <v>82</v>
      </c>
      <c r="AW180" s="14" t="s">
        <v>31</v>
      </c>
      <c r="AX180" s="14" t="s">
        <v>75</v>
      </c>
      <c r="AY180" s="108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747</v>
      </c>
      <c r="G181" s="231"/>
      <c r="H181" s="236">
        <v>73.137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748</v>
      </c>
      <c r="G182" s="231"/>
      <c r="H182" s="236">
        <v>22.218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749</v>
      </c>
      <c r="G183" s="231"/>
      <c r="H183" s="236">
        <v>12.648999999999999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2" customFormat="1">
      <c r="A184" s="231"/>
      <c r="B184" s="232"/>
      <c r="C184" s="231"/>
      <c r="D184" s="233" t="s">
        <v>149</v>
      </c>
      <c r="E184" s="234" t="s">
        <v>1</v>
      </c>
      <c r="F184" s="235" t="s">
        <v>750</v>
      </c>
      <c r="G184" s="231"/>
      <c r="H184" s="236">
        <v>56.289000000000001</v>
      </c>
      <c r="I184" s="231"/>
      <c r="J184" s="231"/>
      <c r="K184" s="231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75</v>
      </c>
      <c r="AY184" s="96" t="s">
        <v>143</v>
      </c>
    </row>
    <row r="185" spans="1:65" s="12" customFormat="1">
      <c r="A185" s="231"/>
      <c r="B185" s="232"/>
      <c r="C185" s="231"/>
      <c r="D185" s="233" t="s">
        <v>149</v>
      </c>
      <c r="E185" s="234" t="s">
        <v>1</v>
      </c>
      <c r="F185" s="235" t="s">
        <v>751</v>
      </c>
      <c r="G185" s="231"/>
      <c r="H185" s="236">
        <v>56.146999999999998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>
      <c r="A186" s="231"/>
      <c r="B186" s="232"/>
      <c r="C186" s="231"/>
      <c r="D186" s="233" t="s">
        <v>149</v>
      </c>
      <c r="E186" s="234" t="s">
        <v>1</v>
      </c>
      <c r="F186" s="235" t="s">
        <v>752</v>
      </c>
      <c r="G186" s="231"/>
      <c r="H186" s="236">
        <v>66.022999999999996</v>
      </c>
      <c r="I186" s="231"/>
      <c r="J186" s="231"/>
      <c r="K186" s="231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2" customFormat="1">
      <c r="A187" s="231"/>
      <c r="B187" s="232"/>
      <c r="C187" s="231"/>
      <c r="D187" s="233" t="s">
        <v>149</v>
      </c>
      <c r="E187" s="234" t="s">
        <v>1</v>
      </c>
      <c r="F187" s="235" t="s">
        <v>753</v>
      </c>
      <c r="G187" s="231"/>
      <c r="H187" s="236">
        <v>55.030999999999999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2" customFormat="1">
      <c r="A188" s="231"/>
      <c r="B188" s="232"/>
      <c r="C188" s="231"/>
      <c r="D188" s="233" t="s">
        <v>149</v>
      </c>
      <c r="E188" s="234" t="s">
        <v>1</v>
      </c>
      <c r="F188" s="235" t="s">
        <v>754</v>
      </c>
      <c r="G188" s="231"/>
      <c r="H188" s="236">
        <v>54.195</v>
      </c>
      <c r="I188" s="231"/>
      <c r="J188" s="231"/>
      <c r="K188" s="231"/>
      <c r="L188" s="95"/>
      <c r="M188" s="97"/>
      <c r="N188" s="98"/>
      <c r="O188" s="98"/>
      <c r="P188" s="98"/>
      <c r="Q188" s="98"/>
      <c r="R188" s="98"/>
      <c r="S188" s="98"/>
      <c r="T188" s="99"/>
      <c r="AT188" s="96" t="s">
        <v>149</v>
      </c>
      <c r="AU188" s="96" t="s">
        <v>84</v>
      </c>
      <c r="AV188" s="12" t="s">
        <v>84</v>
      </c>
      <c r="AW188" s="12" t="s">
        <v>31</v>
      </c>
      <c r="AX188" s="12" t="s">
        <v>75</v>
      </c>
      <c r="AY188" s="96" t="s">
        <v>143</v>
      </c>
    </row>
    <row r="189" spans="1:65" s="12" customFormat="1">
      <c r="A189" s="231"/>
      <c r="B189" s="232"/>
      <c r="C189" s="231"/>
      <c r="D189" s="233" t="s">
        <v>149</v>
      </c>
      <c r="E189" s="234" t="s">
        <v>1</v>
      </c>
      <c r="F189" s="235" t="s">
        <v>755</v>
      </c>
      <c r="G189" s="231"/>
      <c r="H189" s="236">
        <v>52.646000000000001</v>
      </c>
      <c r="I189" s="231"/>
      <c r="J189" s="231"/>
      <c r="K189" s="231"/>
      <c r="L189" s="95"/>
      <c r="M189" s="97"/>
      <c r="N189" s="98"/>
      <c r="O189" s="98"/>
      <c r="P189" s="98"/>
      <c r="Q189" s="98"/>
      <c r="R189" s="98"/>
      <c r="S189" s="98"/>
      <c r="T189" s="99"/>
      <c r="AT189" s="96" t="s">
        <v>149</v>
      </c>
      <c r="AU189" s="96" t="s">
        <v>84</v>
      </c>
      <c r="AV189" s="12" t="s">
        <v>84</v>
      </c>
      <c r="AW189" s="12" t="s">
        <v>31</v>
      </c>
      <c r="AX189" s="12" t="s">
        <v>75</v>
      </c>
      <c r="AY189" s="96" t="s">
        <v>143</v>
      </c>
    </row>
    <row r="190" spans="1:65" s="12" customFormat="1">
      <c r="A190" s="231"/>
      <c r="B190" s="232"/>
      <c r="C190" s="231"/>
      <c r="D190" s="233" t="s">
        <v>149</v>
      </c>
      <c r="E190" s="234" t="s">
        <v>1</v>
      </c>
      <c r="F190" s="235" t="s">
        <v>756</v>
      </c>
      <c r="G190" s="231"/>
      <c r="H190" s="236">
        <v>20.535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2" customFormat="1">
      <c r="A191" s="231"/>
      <c r="B191" s="232"/>
      <c r="C191" s="231"/>
      <c r="D191" s="233" t="s">
        <v>149</v>
      </c>
      <c r="E191" s="234" t="s">
        <v>1</v>
      </c>
      <c r="F191" s="235" t="s">
        <v>757</v>
      </c>
      <c r="G191" s="231"/>
      <c r="H191" s="236">
        <v>49.481000000000002</v>
      </c>
      <c r="I191" s="231"/>
      <c r="J191" s="231"/>
      <c r="K191" s="231"/>
      <c r="L191" s="95"/>
      <c r="M191" s="97"/>
      <c r="N191" s="98"/>
      <c r="O191" s="98"/>
      <c r="P191" s="98"/>
      <c r="Q191" s="98"/>
      <c r="R191" s="98"/>
      <c r="S191" s="98"/>
      <c r="T191" s="99"/>
      <c r="AT191" s="96" t="s">
        <v>149</v>
      </c>
      <c r="AU191" s="96" t="s">
        <v>84</v>
      </c>
      <c r="AV191" s="12" t="s">
        <v>84</v>
      </c>
      <c r="AW191" s="12" t="s">
        <v>31</v>
      </c>
      <c r="AX191" s="12" t="s">
        <v>75</v>
      </c>
      <c r="AY191" s="96" t="s">
        <v>143</v>
      </c>
    </row>
    <row r="192" spans="1:65" s="12" customFormat="1">
      <c r="A192" s="231"/>
      <c r="B192" s="232"/>
      <c r="C192" s="231"/>
      <c r="D192" s="233" t="s">
        <v>149</v>
      </c>
      <c r="E192" s="234" t="s">
        <v>1</v>
      </c>
      <c r="F192" s="235" t="s">
        <v>758</v>
      </c>
      <c r="G192" s="231"/>
      <c r="H192" s="236">
        <v>40.89</v>
      </c>
      <c r="I192" s="231"/>
      <c r="J192" s="231"/>
      <c r="K192" s="231"/>
      <c r="L192" s="95"/>
      <c r="M192" s="97"/>
      <c r="N192" s="98"/>
      <c r="O192" s="98"/>
      <c r="P192" s="98"/>
      <c r="Q192" s="98"/>
      <c r="R192" s="98"/>
      <c r="S192" s="98"/>
      <c r="T192" s="99"/>
      <c r="AT192" s="96" t="s">
        <v>149</v>
      </c>
      <c r="AU192" s="96" t="s">
        <v>84</v>
      </c>
      <c r="AV192" s="12" t="s">
        <v>84</v>
      </c>
      <c r="AW192" s="12" t="s">
        <v>31</v>
      </c>
      <c r="AX192" s="12" t="s">
        <v>75</v>
      </c>
      <c r="AY192" s="96" t="s">
        <v>143</v>
      </c>
    </row>
    <row r="193" spans="1:65" s="12" customFormat="1">
      <c r="A193" s="231"/>
      <c r="B193" s="232"/>
      <c r="C193" s="231"/>
      <c r="D193" s="233" t="s">
        <v>149</v>
      </c>
      <c r="E193" s="234" t="s">
        <v>1</v>
      </c>
      <c r="F193" s="235" t="s">
        <v>759</v>
      </c>
      <c r="G193" s="231"/>
      <c r="H193" s="236">
        <v>40.906999999999996</v>
      </c>
      <c r="I193" s="231"/>
      <c r="J193" s="231"/>
      <c r="K193" s="231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75</v>
      </c>
      <c r="AY193" s="96" t="s">
        <v>143</v>
      </c>
    </row>
    <row r="194" spans="1:65" s="12" customFormat="1">
      <c r="A194" s="231"/>
      <c r="B194" s="232"/>
      <c r="C194" s="231"/>
      <c r="D194" s="233" t="s">
        <v>149</v>
      </c>
      <c r="E194" s="234" t="s">
        <v>1</v>
      </c>
      <c r="F194" s="235" t="s">
        <v>760</v>
      </c>
      <c r="G194" s="231"/>
      <c r="H194" s="236">
        <v>38.743000000000002</v>
      </c>
      <c r="I194" s="231"/>
      <c r="J194" s="231"/>
      <c r="K194" s="231"/>
      <c r="L194" s="95"/>
      <c r="M194" s="97"/>
      <c r="N194" s="98"/>
      <c r="O194" s="98"/>
      <c r="P194" s="98"/>
      <c r="Q194" s="98"/>
      <c r="R194" s="98"/>
      <c r="S194" s="98"/>
      <c r="T194" s="99"/>
      <c r="AT194" s="96" t="s">
        <v>149</v>
      </c>
      <c r="AU194" s="96" t="s">
        <v>84</v>
      </c>
      <c r="AV194" s="12" t="s">
        <v>84</v>
      </c>
      <c r="AW194" s="12" t="s">
        <v>31</v>
      </c>
      <c r="AX194" s="12" t="s">
        <v>75</v>
      </c>
      <c r="AY194" s="96" t="s">
        <v>143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761</v>
      </c>
      <c r="G195" s="231"/>
      <c r="H195" s="236">
        <v>38.142000000000003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75</v>
      </c>
      <c r="AY195" s="96" t="s">
        <v>143</v>
      </c>
    </row>
    <row r="196" spans="1:65" s="12" customFormat="1">
      <c r="A196" s="231"/>
      <c r="B196" s="232"/>
      <c r="C196" s="231"/>
      <c r="D196" s="233" t="s">
        <v>149</v>
      </c>
      <c r="E196" s="234" t="s">
        <v>1</v>
      </c>
      <c r="F196" s="235" t="s">
        <v>298</v>
      </c>
      <c r="G196" s="231"/>
      <c r="H196" s="236">
        <v>50.04</v>
      </c>
      <c r="I196" s="231"/>
      <c r="J196" s="231"/>
      <c r="K196" s="231"/>
      <c r="L196" s="95"/>
      <c r="M196" s="97"/>
      <c r="N196" s="98"/>
      <c r="O196" s="98"/>
      <c r="P196" s="98"/>
      <c r="Q196" s="98"/>
      <c r="R196" s="98"/>
      <c r="S196" s="98"/>
      <c r="T196" s="99"/>
      <c r="AT196" s="96" t="s">
        <v>149</v>
      </c>
      <c r="AU196" s="96" t="s">
        <v>84</v>
      </c>
      <c r="AV196" s="12" t="s">
        <v>84</v>
      </c>
      <c r="AW196" s="12" t="s">
        <v>31</v>
      </c>
      <c r="AX196" s="12" t="s">
        <v>75</v>
      </c>
      <c r="AY196" s="96" t="s">
        <v>143</v>
      </c>
    </row>
    <row r="197" spans="1:65" s="16" customFormat="1">
      <c r="A197" s="253"/>
      <c r="B197" s="254"/>
      <c r="C197" s="253"/>
      <c r="D197" s="233" t="s">
        <v>149</v>
      </c>
      <c r="E197" s="255" t="s">
        <v>1</v>
      </c>
      <c r="F197" s="256" t="s">
        <v>299</v>
      </c>
      <c r="G197" s="253"/>
      <c r="H197" s="257">
        <v>727.07299999999998</v>
      </c>
      <c r="I197" s="253"/>
      <c r="J197" s="253"/>
      <c r="K197" s="253"/>
      <c r="L197" s="117"/>
      <c r="M197" s="119"/>
      <c r="N197" s="120"/>
      <c r="O197" s="120"/>
      <c r="P197" s="120"/>
      <c r="Q197" s="120"/>
      <c r="R197" s="120"/>
      <c r="S197" s="120"/>
      <c r="T197" s="121"/>
      <c r="AT197" s="118" t="s">
        <v>149</v>
      </c>
      <c r="AU197" s="118" t="s">
        <v>84</v>
      </c>
      <c r="AV197" s="16" t="s">
        <v>85</v>
      </c>
      <c r="AW197" s="16" t="s">
        <v>31</v>
      </c>
      <c r="AX197" s="16" t="s">
        <v>75</v>
      </c>
      <c r="AY197" s="118" t="s">
        <v>143</v>
      </c>
    </row>
    <row r="198" spans="1:65" s="14" customFormat="1">
      <c r="A198" s="244"/>
      <c r="B198" s="245"/>
      <c r="C198" s="244"/>
      <c r="D198" s="233" t="s">
        <v>149</v>
      </c>
      <c r="E198" s="246" t="s">
        <v>1</v>
      </c>
      <c r="F198" s="247" t="s">
        <v>300</v>
      </c>
      <c r="G198" s="244"/>
      <c r="H198" s="246" t="s">
        <v>1</v>
      </c>
      <c r="I198" s="244"/>
      <c r="J198" s="244"/>
      <c r="K198" s="244"/>
      <c r="L198" s="107"/>
      <c r="M198" s="109"/>
      <c r="N198" s="110"/>
      <c r="O198" s="110"/>
      <c r="P198" s="110"/>
      <c r="Q198" s="110"/>
      <c r="R198" s="110"/>
      <c r="S198" s="110"/>
      <c r="T198" s="111"/>
      <c r="AT198" s="108" t="s">
        <v>149</v>
      </c>
      <c r="AU198" s="108" t="s">
        <v>84</v>
      </c>
      <c r="AV198" s="14" t="s">
        <v>82</v>
      </c>
      <c r="AW198" s="14" t="s">
        <v>31</v>
      </c>
      <c r="AX198" s="14" t="s">
        <v>75</v>
      </c>
      <c r="AY198" s="108" t="s">
        <v>143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301</v>
      </c>
      <c r="G199" s="231"/>
      <c r="H199" s="236">
        <v>-71.298000000000002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2" customFormat="1">
      <c r="A200" s="231"/>
      <c r="B200" s="232"/>
      <c r="C200" s="231"/>
      <c r="D200" s="233" t="s">
        <v>149</v>
      </c>
      <c r="E200" s="234" t="s">
        <v>1</v>
      </c>
      <c r="F200" s="235" t="s">
        <v>302</v>
      </c>
      <c r="G200" s="231"/>
      <c r="H200" s="236">
        <v>-69.799000000000007</v>
      </c>
      <c r="I200" s="231"/>
      <c r="J200" s="231"/>
      <c r="K200" s="231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75</v>
      </c>
      <c r="AY200" s="96" t="s">
        <v>143</v>
      </c>
    </row>
    <row r="201" spans="1:65" s="12" customFormat="1">
      <c r="A201" s="231"/>
      <c r="B201" s="232"/>
      <c r="C201" s="231"/>
      <c r="D201" s="233" t="s">
        <v>149</v>
      </c>
      <c r="E201" s="234" t="s">
        <v>1</v>
      </c>
      <c r="F201" s="235" t="s">
        <v>303</v>
      </c>
      <c r="G201" s="231"/>
      <c r="H201" s="236">
        <v>-22.678999999999998</v>
      </c>
      <c r="I201" s="231"/>
      <c r="J201" s="231"/>
      <c r="K201" s="231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149</v>
      </c>
      <c r="AU201" s="96" t="s">
        <v>84</v>
      </c>
      <c r="AV201" s="12" t="s">
        <v>84</v>
      </c>
      <c r="AW201" s="12" t="s">
        <v>31</v>
      </c>
      <c r="AX201" s="12" t="s">
        <v>75</v>
      </c>
      <c r="AY201" s="96" t="s">
        <v>143</v>
      </c>
    </row>
    <row r="202" spans="1:65" s="14" customFormat="1">
      <c r="A202" s="244"/>
      <c r="B202" s="245"/>
      <c r="C202" s="244"/>
      <c r="D202" s="233" t="s">
        <v>149</v>
      </c>
      <c r="E202" s="246" t="s">
        <v>1</v>
      </c>
      <c r="F202" s="247" t="s">
        <v>305</v>
      </c>
      <c r="G202" s="244"/>
      <c r="H202" s="246" t="s">
        <v>1</v>
      </c>
      <c r="I202" s="244"/>
      <c r="J202" s="244"/>
      <c r="K202" s="244"/>
      <c r="L202" s="107"/>
      <c r="M202" s="109"/>
      <c r="N202" s="110"/>
      <c r="O202" s="110"/>
      <c r="P202" s="110"/>
      <c r="Q202" s="110"/>
      <c r="R202" s="110"/>
      <c r="S202" s="110"/>
      <c r="T202" s="111"/>
      <c r="AT202" s="108" t="s">
        <v>149</v>
      </c>
      <c r="AU202" s="108" t="s">
        <v>84</v>
      </c>
      <c r="AV202" s="14" t="s">
        <v>82</v>
      </c>
      <c r="AW202" s="14" t="s">
        <v>31</v>
      </c>
      <c r="AX202" s="14" t="s">
        <v>75</v>
      </c>
      <c r="AY202" s="108" t="s">
        <v>143</v>
      </c>
    </row>
    <row r="203" spans="1:65" s="12" customFormat="1" ht="22.5">
      <c r="A203" s="231"/>
      <c r="B203" s="232"/>
      <c r="C203" s="231"/>
      <c r="D203" s="233" t="s">
        <v>149</v>
      </c>
      <c r="E203" s="234" t="s">
        <v>1</v>
      </c>
      <c r="F203" s="235" t="s">
        <v>762</v>
      </c>
      <c r="G203" s="231"/>
      <c r="H203" s="236">
        <v>-19.646000000000001</v>
      </c>
      <c r="I203" s="231"/>
      <c r="J203" s="231"/>
      <c r="K203" s="231"/>
      <c r="L203" s="95"/>
      <c r="M203" s="97"/>
      <c r="N203" s="98"/>
      <c r="O203" s="98"/>
      <c r="P203" s="98"/>
      <c r="Q203" s="98"/>
      <c r="R203" s="98"/>
      <c r="S203" s="98"/>
      <c r="T203" s="99"/>
      <c r="AT203" s="96" t="s">
        <v>149</v>
      </c>
      <c r="AU203" s="96" t="s">
        <v>84</v>
      </c>
      <c r="AV203" s="12" t="s">
        <v>84</v>
      </c>
      <c r="AW203" s="12" t="s">
        <v>31</v>
      </c>
      <c r="AX203" s="12" t="s">
        <v>75</v>
      </c>
      <c r="AY203" s="96" t="s">
        <v>143</v>
      </c>
    </row>
    <row r="204" spans="1:65" s="12" customFormat="1" ht="22.5">
      <c r="A204" s="231"/>
      <c r="B204" s="232"/>
      <c r="C204" s="231"/>
      <c r="D204" s="233" t="s">
        <v>149</v>
      </c>
      <c r="E204" s="234" t="s">
        <v>1</v>
      </c>
      <c r="F204" s="235" t="s">
        <v>763</v>
      </c>
      <c r="G204" s="231"/>
      <c r="H204" s="236">
        <v>-11.638999999999999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75</v>
      </c>
      <c r="AY204" s="96" t="s">
        <v>143</v>
      </c>
    </row>
    <row r="205" spans="1:65" s="16" customFormat="1">
      <c r="A205" s="253"/>
      <c r="B205" s="254"/>
      <c r="C205" s="253"/>
      <c r="D205" s="233" t="s">
        <v>149</v>
      </c>
      <c r="E205" s="255" t="s">
        <v>169</v>
      </c>
      <c r="F205" s="256" t="s">
        <v>299</v>
      </c>
      <c r="G205" s="253"/>
      <c r="H205" s="257">
        <v>-195.06100000000001</v>
      </c>
      <c r="I205" s="253"/>
      <c r="J205" s="253"/>
      <c r="K205" s="253"/>
      <c r="L205" s="117"/>
      <c r="M205" s="119"/>
      <c r="N205" s="120"/>
      <c r="O205" s="120"/>
      <c r="P205" s="120"/>
      <c r="Q205" s="120"/>
      <c r="R205" s="120"/>
      <c r="S205" s="120"/>
      <c r="T205" s="121"/>
      <c r="AT205" s="118" t="s">
        <v>149</v>
      </c>
      <c r="AU205" s="118" t="s">
        <v>84</v>
      </c>
      <c r="AV205" s="16" t="s">
        <v>85</v>
      </c>
      <c r="AW205" s="16" t="s">
        <v>31</v>
      </c>
      <c r="AX205" s="16" t="s">
        <v>75</v>
      </c>
      <c r="AY205" s="118" t="s">
        <v>143</v>
      </c>
    </row>
    <row r="206" spans="1:65" s="15" customFormat="1">
      <c r="A206" s="248"/>
      <c r="B206" s="249"/>
      <c r="C206" s="248"/>
      <c r="D206" s="233" t="s">
        <v>149</v>
      </c>
      <c r="E206" s="250" t="s">
        <v>208</v>
      </c>
      <c r="F206" s="251" t="s">
        <v>255</v>
      </c>
      <c r="G206" s="248"/>
      <c r="H206" s="252">
        <v>532.01199999999994</v>
      </c>
      <c r="I206" s="248"/>
      <c r="J206" s="248"/>
      <c r="K206" s="248"/>
      <c r="L206" s="112"/>
      <c r="M206" s="114"/>
      <c r="N206" s="115"/>
      <c r="O206" s="115"/>
      <c r="P206" s="115"/>
      <c r="Q206" s="115"/>
      <c r="R206" s="115"/>
      <c r="S206" s="115"/>
      <c r="T206" s="116"/>
      <c r="AT206" s="113" t="s">
        <v>149</v>
      </c>
      <c r="AU206" s="113" t="s">
        <v>84</v>
      </c>
      <c r="AV206" s="15" t="s">
        <v>101</v>
      </c>
      <c r="AW206" s="15" t="s">
        <v>31</v>
      </c>
      <c r="AX206" s="15" t="s">
        <v>82</v>
      </c>
      <c r="AY206" s="113" t="s">
        <v>143</v>
      </c>
    </row>
    <row r="207" spans="1:65" s="2" customFormat="1" ht="16.5" customHeight="1">
      <c r="A207" s="148"/>
      <c r="B207" s="149"/>
      <c r="C207" s="225" t="s">
        <v>291</v>
      </c>
      <c r="D207" s="225" t="s">
        <v>144</v>
      </c>
      <c r="E207" s="226" t="s">
        <v>309</v>
      </c>
      <c r="F207" s="227" t="s">
        <v>310</v>
      </c>
      <c r="G207" s="228" t="s">
        <v>245</v>
      </c>
      <c r="H207" s="229">
        <v>1277.4169999999999</v>
      </c>
      <c r="I207" s="88"/>
      <c r="J207" s="230">
        <f>ROUND(I207*H207,2)</f>
        <v>0</v>
      </c>
      <c r="K207" s="227" t="s">
        <v>250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8.4999999999999995E-4</v>
      </c>
      <c r="R207" s="91">
        <f>Q207*H207</f>
        <v>1.0858044499999999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764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765</v>
      </c>
      <c r="G208" s="231"/>
      <c r="H208" s="236">
        <v>137.994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31"/>
      <c r="B209" s="232"/>
      <c r="C209" s="231"/>
      <c r="D209" s="233" t="s">
        <v>149</v>
      </c>
      <c r="E209" s="234" t="s">
        <v>1</v>
      </c>
      <c r="F209" s="235" t="s">
        <v>766</v>
      </c>
      <c r="G209" s="231"/>
      <c r="H209" s="236">
        <v>41.92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2" customFormat="1">
      <c r="A210" s="231"/>
      <c r="B210" s="232"/>
      <c r="C210" s="231"/>
      <c r="D210" s="233" t="s">
        <v>149</v>
      </c>
      <c r="E210" s="234" t="s">
        <v>1</v>
      </c>
      <c r="F210" s="235" t="s">
        <v>767</v>
      </c>
      <c r="G210" s="231"/>
      <c r="H210" s="236">
        <v>23.866</v>
      </c>
      <c r="I210" s="231"/>
      <c r="J210" s="231"/>
      <c r="K210" s="231"/>
      <c r="L210" s="95"/>
      <c r="M210" s="97"/>
      <c r="N210" s="98"/>
      <c r="O210" s="98"/>
      <c r="P210" s="98"/>
      <c r="Q210" s="98"/>
      <c r="R210" s="98"/>
      <c r="S210" s="98"/>
      <c r="T210" s="99"/>
      <c r="AT210" s="96" t="s">
        <v>149</v>
      </c>
      <c r="AU210" s="96" t="s">
        <v>84</v>
      </c>
      <c r="AV210" s="12" t="s">
        <v>84</v>
      </c>
      <c r="AW210" s="12" t="s">
        <v>31</v>
      </c>
      <c r="AX210" s="12" t="s">
        <v>75</v>
      </c>
      <c r="AY210" s="96" t="s">
        <v>143</v>
      </c>
    </row>
    <row r="211" spans="1:65" s="12" customFormat="1">
      <c r="A211" s="231"/>
      <c r="B211" s="232"/>
      <c r="C211" s="231"/>
      <c r="D211" s="233" t="s">
        <v>149</v>
      </c>
      <c r="E211" s="234" t="s">
        <v>1</v>
      </c>
      <c r="F211" s="235" t="s">
        <v>768</v>
      </c>
      <c r="G211" s="231"/>
      <c r="H211" s="236">
        <v>106.205</v>
      </c>
      <c r="I211" s="231"/>
      <c r="J211" s="231"/>
      <c r="K211" s="231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2" customFormat="1">
      <c r="A212" s="231"/>
      <c r="B212" s="232"/>
      <c r="C212" s="231"/>
      <c r="D212" s="233" t="s">
        <v>149</v>
      </c>
      <c r="E212" s="234" t="s">
        <v>1</v>
      </c>
      <c r="F212" s="235" t="s">
        <v>769</v>
      </c>
      <c r="G212" s="231"/>
      <c r="H212" s="236">
        <v>105.938</v>
      </c>
      <c r="I212" s="231"/>
      <c r="J212" s="231"/>
      <c r="K212" s="231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75</v>
      </c>
      <c r="AY212" s="96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770</v>
      </c>
      <c r="G213" s="231"/>
      <c r="H213" s="236">
        <v>124.571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771</v>
      </c>
      <c r="G214" s="231"/>
      <c r="H214" s="236">
        <v>103.831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772</v>
      </c>
      <c r="G215" s="231"/>
      <c r="H215" s="236">
        <v>102.254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31"/>
      <c r="B216" s="232"/>
      <c r="C216" s="231"/>
      <c r="D216" s="233" t="s">
        <v>149</v>
      </c>
      <c r="E216" s="234" t="s">
        <v>1</v>
      </c>
      <c r="F216" s="235" t="s">
        <v>773</v>
      </c>
      <c r="G216" s="231"/>
      <c r="H216" s="236">
        <v>99.332999999999998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774</v>
      </c>
      <c r="G217" s="231"/>
      <c r="H217" s="236">
        <v>38.744999999999997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>
      <c r="A218" s="231"/>
      <c r="B218" s="232"/>
      <c r="C218" s="231"/>
      <c r="D218" s="233" t="s">
        <v>149</v>
      </c>
      <c r="E218" s="234" t="s">
        <v>1</v>
      </c>
      <c r="F218" s="235" t="s">
        <v>775</v>
      </c>
      <c r="G218" s="231"/>
      <c r="H218" s="236">
        <v>93.361000000000004</v>
      </c>
      <c r="I218" s="231"/>
      <c r="J218" s="231"/>
      <c r="K218" s="231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2" customFormat="1">
      <c r="A219" s="231"/>
      <c r="B219" s="232"/>
      <c r="C219" s="231"/>
      <c r="D219" s="233" t="s">
        <v>149</v>
      </c>
      <c r="E219" s="234" t="s">
        <v>1</v>
      </c>
      <c r="F219" s="235" t="s">
        <v>776</v>
      </c>
      <c r="G219" s="231"/>
      <c r="H219" s="236">
        <v>77.150999999999996</v>
      </c>
      <c r="I219" s="231"/>
      <c r="J219" s="231"/>
      <c r="K219" s="231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2" customFormat="1">
      <c r="A220" s="231"/>
      <c r="B220" s="232"/>
      <c r="C220" s="231"/>
      <c r="D220" s="233" t="s">
        <v>149</v>
      </c>
      <c r="E220" s="234" t="s">
        <v>1</v>
      </c>
      <c r="F220" s="235" t="s">
        <v>777</v>
      </c>
      <c r="G220" s="231"/>
      <c r="H220" s="236">
        <v>77.183000000000007</v>
      </c>
      <c r="I220" s="231"/>
      <c r="J220" s="231"/>
      <c r="K220" s="231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2" customFormat="1">
      <c r="A221" s="231"/>
      <c r="B221" s="232"/>
      <c r="C221" s="231"/>
      <c r="D221" s="233" t="s">
        <v>149</v>
      </c>
      <c r="E221" s="234" t="s">
        <v>1</v>
      </c>
      <c r="F221" s="235" t="s">
        <v>778</v>
      </c>
      <c r="G221" s="231"/>
      <c r="H221" s="236">
        <v>73.099000000000004</v>
      </c>
      <c r="I221" s="231"/>
      <c r="J221" s="231"/>
      <c r="K221" s="231"/>
      <c r="L221" s="95"/>
      <c r="M221" s="97"/>
      <c r="N221" s="98"/>
      <c r="O221" s="98"/>
      <c r="P221" s="98"/>
      <c r="Q221" s="98"/>
      <c r="R221" s="98"/>
      <c r="S221" s="98"/>
      <c r="T221" s="99"/>
      <c r="AT221" s="96" t="s">
        <v>149</v>
      </c>
      <c r="AU221" s="96" t="s">
        <v>84</v>
      </c>
      <c r="AV221" s="12" t="s">
        <v>84</v>
      </c>
      <c r="AW221" s="12" t="s">
        <v>31</v>
      </c>
      <c r="AX221" s="12" t="s">
        <v>75</v>
      </c>
      <c r="AY221" s="96" t="s">
        <v>143</v>
      </c>
    </row>
    <row r="222" spans="1:65" s="12" customFormat="1">
      <c r="A222" s="231"/>
      <c r="B222" s="232"/>
      <c r="C222" s="231"/>
      <c r="D222" s="233" t="s">
        <v>149</v>
      </c>
      <c r="E222" s="234" t="s">
        <v>1</v>
      </c>
      <c r="F222" s="235" t="s">
        <v>779</v>
      </c>
      <c r="G222" s="231"/>
      <c r="H222" s="236">
        <v>71.965999999999994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75</v>
      </c>
      <c r="AY222" s="96" t="s">
        <v>143</v>
      </c>
    </row>
    <row r="223" spans="1:65" s="15" customFormat="1">
      <c r="A223" s="248"/>
      <c r="B223" s="249"/>
      <c r="C223" s="248"/>
      <c r="D223" s="233" t="s">
        <v>149</v>
      </c>
      <c r="E223" s="250" t="s">
        <v>203</v>
      </c>
      <c r="F223" s="251" t="s">
        <v>255</v>
      </c>
      <c r="G223" s="248"/>
      <c r="H223" s="252">
        <v>1277.4169999999999</v>
      </c>
      <c r="I223" s="248"/>
      <c r="J223" s="248"/>
      <c r="K223" s="248"/>
      <c r="L223" s="112"/>
      <c r="M223" s="114"/>
      <c r="N223" s="115"/>
      <c r="O223" s="115"/>
      <c r="P223" s="115"/>
      <c r="Q223" s="115"/>
      <c r="R223" s="115"/>
      <c r="S223" s="115"/>
      <c r="T223" s="116"/>
      <c r="AT223" s="113" t="s">
        <v>149</v>
      </c>
      <c r="AU223" s="113" t="s">
        <v>84</v>
      </c>
      <c r="AV223" s="15" t="s">
        <v>101</v>
      </c>
      <c r="AW223" s="15" t="s">
        <v>31</v>
      </c>
      <c r="AX223" s="15" t="s">
        <v>82</v>
      </c>
      <c r="AY223" s="113" t="s">
        <v>143</v>
      </c>
    </row>
    <row r="224" spans="1:65" s="2" customFormat="1" ht="21.75" customHeight="1">
      <c r="A224" s="148"/>
      <c r="B224" s="149"/>
      <c r="C224" s="225" t="s">
        <v>308</v>
      </c>
      <c r="D224" s="225" t="s">
        <v>144</v>
      </c>
      <c r="E224" s="226" t="s">
        <v>314</v>
      </c>
      <c r="F224" s="227" t="s">
        <v>315</v>
      </c>
      <c r="G224" s="228" t="s">
        <v>245</v>
      </c>
      <c r="H224" s="229">
        <v>1277.4169999999999</v>
      </c>
      <c r="I224" s="88"/>
      <c r="J224" s="230">
        <f>ROUND(I224*H224,2)</f>
        <v>0</v>
      </c>
      <c r="K224" s="227" t="s">
        <v>250</v>
      </c>
      <c r="L224" s="25"/>
      <c r="M224" s="89" t="s">
        <v>1</v>
      </c>
      <c r="N224" s="90" t="s">
        <v>40</v>
      </c>
      <c r="O224" s="35"/>
      <c r="P224" s="91">
        <f>O224*H224</f>
        <v>0</v>
      </c>
      <c r="Q224" s="91">
        <v>0</v>
      </c>
      <c r="R224" s="91">
        <f>Q224*H224</f>
        <v>0</v>
      </c>
      <c r="S224" s="91">
        <v>0</v>
      </c>
      <c r="T224" s="92">
        <f>S224*H224</f>
        <v>0</v>
      </c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R224" s="93" t="s">
        <v>101</v>
      </c>
      <c r="AT224" s="93" t="s">
        <v>144</v>
      </c>
      <c r="AU224" s="93" t="s">
        <v>84</v>
      </c>
      <c r="AY224" s="18" t="s">
        <v>143</v>
      </c>
      <c r="BE224" s="94">
        <f>IF(N224="základní",J224,0)</f>
        <v>0</v>
      </c>
      <c r="BF224" s="94">
        <f>IF(N224="snížená",J224,0)</f>
        <v>0</v>
      </c>
      <c r="BG224" s="94">
        <f>IF(N224="zákl. přenesená",J224,0)</f>
        <v>0</v>
      </c>
      <c r="BH224" s="94">
        <f>IF(N224="sníž. přenesená",J224,0)</f>
        <v>0</v>
      </c>
      <c r="BI224" s="94">
        <f>IF(N224="nulová",J224,0)</f>
        <v>0</v>
      </c>
      <c r="BJ224" s="18" t="s">
        <v>82</v>
      </c>
      <c r="BK224" s="94">
        <f>ROUND(I224*H224,2)</f>
        <v>0</v>
      </c>
      <c r="BL224" s="18" t="s">
        <v>101</v>
      </c>
      <c r="BM224" s="93" t="s">
        <v>780</v>
      </c>
    </row>
    <row r="225" spans="1:65" s="12" customFormat="1">
      <c r="A225" s="231"/>
      <c r="B225" s="232"/>
      <c r="C225" s="231"/>
      <c r="D225" s="233" t="s">
        <v>149</v>
      </c>
      <c r="E225" s="234" t="s">
        <v>1</v>
      </c>
      <c r="F225" s="235" t="s">
        <v>203</v>
      </c>
      <c r="G225" s="231"/>
      <c r="H225" s="236">
        <v>1277.4169999999999</v>
      </c>
      <c r="I225" s="231"/>
      <c r="J225" s="231"/>
      <c r="K225" s="231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82</v>
      </c>
      <c r="AY225" s="96" t="s">
        <v>143</v>
      </c>
    </row>
    <row r="226" spans="1:65" s="2" customFormat="1" ht="21.75" customHeight="1">
      <c r="A226" s="148"/>
      <c r="B226" s="149"/>
      <c r="C226" s="225" t="s">
        <v>313</v>
      </c>
      <c r="D226" s="225" t="s">
        <v>144</v>
      </c>
      <c r="E226" s="226" t="s">
        <v>318</v>
      </c>
      <c r="F226" s="227" t="s">
        <v>319</v>
      </c>
      <c r="G226" s="228" t="s">
        <v>287</v>
      </c>
      <c r="H226" s="229">
        <v>205.46799999999999</v>
      </c>
      <c r="I226" s="88"/>
      <c r="J226" s="230">
        <f>ROUND(I226*H226,2)</f>
        <v>0</v>
      </c>
      <c r="K226" s="227" t="s">
        <v>250</v>
      </c>
      <c r="L226" s="25"/>
      <c r="M226" s="89" t="s">
        <v>1</v>
      </c>
      <c r="N226" s="90" t="s">
        <v>40</v>
      </c>
      <c r="O226" s="35"/>
      <c r="P226" s="91">
        <f>O226*H226</f>
        <v>0</v>
      </c>
      <c r="Q226" s="91">
        <v>0</v>
      </c>
      <c r="R226" s="91">
        <f>Q226*H226</f>
        <v>0</v>
      </c>
      <c r="S226" s="91">
        <v>0</v>
      </c>
      <c r="T226" s="92">
        <f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93" t="s">
        <v>101</v>
      </c>
      <c r="AT226" s="93" t="s">
        <v>144</v>
      </c>
      <c r="AU226" s="93" t="s">
        <v>84</v>
      </c>
      <c r="AY226" s="18" t="s">
        <v>143</v>
      </c>
      <c r="BE226" s="94">
        <f>IF(N226="základní",J226,0)</f>
        <v>0</v>
      </c>
      <c r="BF226" s="94">
        <f>IF(N226="snížená",J226,0)</f>
        <v>0</v>
      </c>
      <c r="BG226" s="94">
        <f>IF(N226="zákl. přenesená",J226,0)</f>
        <v>0</v>
      </c>
      <c r="BH226" s="94">
        <f>IF(N226="sníž. přenesená",J226,0)</f>
        <v>0</v>
      </c>
      <c r="BI226" s="94">
        <f>IF(N226="nulová",J226,0)</f>
        <v>0</v>
      </c>
      <c r="BJ226" s="18" t="s">
        <v>82</v>
      </c>
      <c r="BK226" s="94">
        <f>ROUND(I226*H226,2)</f>
        <v>0</v>
      </c>
      <c r="BL226" s="18" t="s">
        <v>101</v>
      </c>
      <c r="BM226" s="93" t="s">
        <v>781</v>
      </c>
    </row>
    <row r="227" spans="1:65" s="14" customFormat="1">
      <c r="A227" s="244"/>
      <c r="B227" s="245"/>
      <c r="C227" s="244"/>
      <c r="D227" s="233" t="s">
        <v>149</v>
      </c>
      <c r="E227" s="246" t="s">
        <v>1</v>
      </c>
      <c r="F227" s="247" t="s">
        <v>321</v>
      </c>
      <c r="G227" s="244"/>
      <c r="H227" s="246" t="s">
        <v>1</v>
      </c>
      <c r="I227" s="244"/>
      <c r="J227" s="244"/>
      <c r="K227" s="244"/>
      <c r="L227" s="107"/>
      <c r="M227" s="109"/>
      <c r="N227" s="110"/>
      <c r="O227" s="110"/>
      <c r="P227" s="110"/>
      <c r="Q227" s="110"/>
      <c r="R227" s="110"/>
      <c r="S227" s="110"/>
      <c r="T227" s="111"/>
      <c r="AT227" s="108" t="s">
        <v>149</v>
      </c>
      <c r="AU227" s="108" t="s">
        <v>84</v>
      </c>
      <c r="AV227" s="14" t="s">
        <v>82</v>
      </c>
      <c r="AW227" s="14" t="s">
        <v>31</v>
      </c>
      <c r="AX227" s="14" t="s">
        <v>75</v>
      </c>
      <c r="AY227" s="108" t="s">
        <v>143</v>
      </c>
    </row>
    <row r="228" spans="1:65" s="12" customFormat="1">
      <c r="A228" s="231"/>
      <c r="B228" s="232"/>
      <c r="C228" s="231"/>
      <c r="D228" s="233" t="s">
        <v>149</v>
      </c>
      <c r="E228" s="234" t="s">
        <v>1</v>
      </c>
      <c r="F228" s="235" t="s">
        <v>212</v>
      </c>
      <c r="G228" s="231"/>
      <c r="H228" s="236">
        <v>205.46799999999999</v>
      </c>
      <c r="I228" s="231"/>
      <c r="J228" s="231"/>
      <c r="K228" s="231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82</v>
      </c>
      <c r="AY228" s="96" t="s">
        <v>143</v>
      </c>
    </row>
    <row r="229" spans="1:65" s="2" customFormat="1" ht="21.75" customHeight="1">
      <c r="A229" s="148"/>
      <c r="B229" s="149"/>
      <c r="C229" s="225" t="s">
        <v>317</v>
      </c>
      <c r="D229" s="225" t="s">
        <v>144</v>
      </c>
      <c r="E229" s="226" t="s">
        <v>324</v>
      </c>
      <c r="F229" s="227" t="s">
        <v>325</v>
      </c>
      <c r="G229" s="228" t="s">
        <v>287</v>
      </c>
      <c r="H229" s="229">
        <v>532.01199999999994</v>
      </c>
      <c r="I229" s="88"/>
      <c r="J229" s="230">
        <f>ROUND(I229*H229,2)</f>
        <v>0</v>
      </c>
      <c r="K229" s="227" t="s">
        <v>250</v>
      </c>
      <c r="L229" s="25"/>
      <c r="M229" s="89" t="s">
        <v>1</v>
      </c>
      <c r="N229" s="90" t="s">
        <v>40</v>
      </c>
      <c r="O229" s="35"/>
      <c r="P229" s="91">
        <f>O229*H229</f>
        <v>0</v>
      </c>
      <c r="Q229" s="91">
        <v>0</v>
      </c>
      <c r="R229" s="91">
        <f>Q229*H229</f>
        <v>0</v>
      </c>
      <c r="S229" s="91">
        <v>0</v>
      </c>
      <c r="T229" s="92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93" t="s">
        <v>101</v>
      </c>
      <c r="AT229" s="93" t="s">
        <v>144</v>
      </c>
      <c r="AU229" s="93" t="s">
        <v>84</v>
      </c>
      <c r="AY229" s="18" t="s">
        <v>143</v>
      </c>
      <c r="BE229" s="94">
        <f>IF(N229="základní",J229,0)</f>
        <v>0</v>
      </c>
      <c r="BF229" s="94">
        <f>IF(N229="snížená",J229,0)</f>
        <v>0</v>
      </c>
      <c r="BG229" s="94">
        <f>IF(N229="zákl. přenesená",J229,0)</f>
        <v>0</v>
      </c>
      <c r="BH229" s="94">
        <f>IF(N229="sníž. přenesená",J229,0)</f>
        <v>0</v>
      </c>
      <c r="BI229" s="94">
        <f>IF(N229="nulová",J229,0)</f>
        <v>0</v>
      </c>
      <c r="BJ229" s="18" t="s">
        <v>82</v>
      </c>
      <c r="BK229" s="94">
        <f>ROUND(I229*H229,2)</f>
        <v>0</v>
      </c>
      <c r="BL229" s="18" t="s">
        <v>101</v>
      </c>
      <c r="BM229" s="93" t="s">
        <v>782</v>
      </c>
    </row>
    <row r="230" spans="1:65" s="12" customFormat="1">
      <c r="A230" s="231"/>
      <c r="B230" s="232"/>
      <c r="C230" s="231"/>
      <c r="D230" s="233" t="s">
        <v>149</v>
      </c>
      <c r="E230" s="234" t="s">
        <v>1</v>
      </c>
      <c r="F230" s="235" t="s">
        <v>208</v>
      </c>
      <c r="G230" s="231"/>
      <c r="H230" s="236">
        <v>532.01199999999994</v>
      </c>
      <c r="I230" s="231"/>
      <c r="J230" s="231"/>
      <c r="K230" s="231"/>
      <c r="L230" s="95"/>
      <c r="M230" s="97"/>
      <c r="N230" s="98"/>
      <c r="O230" s="98"/>
      <c r="P230" s="98"/>
      <c r="Q230" s="98"/>
      <c r="R230" s="98"/>
      <c r="S230" s="98"/>
      <c r="T230" s="99"/>
      <c r="AT230" s="96" t="s">
        <v>149</v>
      </c>
      <c r="AU230" s="96" t="s">
        <v>84</v>
      </c>
      <c r="AV230" s="12" t="s">
        <v>84</v>
      </c>
      <c r="AW230" s="12" t="s">
        <v>31</v>
      </c>
      <c r="AX230" s="12" t="s">
        <v>82</v>
      </c>
      <c r="AY230" s="96" t="s">
        <v>143</v>
      </c>
    </row>
    <row r="231" spans="1:65" s="2" customFormat="1" ht="33" customHeight="1">
      <c r="A231" s="148"/>
      <c r="B231" s="149"/>
      <c r="C231" s="225" t="s">
        <v>323</v>
      </c>
      <c r="D231" s="225" t="s">
        <v>144</v>
      </c>
      <c r="E231" s="226" t="s">
        <v>327</v>
      </c>
      <c r="F231" s="227" t="s">
        <v>328</v>
      </c>
      <c r="G231" s="228" t="s">
        <v>287</v>
      </c>
      <c r="H231" s="229">
        <v>26600.6</v>
      </c>
      <c r="I231" s="88"/>
      <c r="J231" s="230">
        <f>ROUND(I231*H231,2)</f>
        <v>0</v>
      </c>
      <c r="K231" s="227" t="s">
        <v>250</v>
      </c>
      <c r="L231" s="25"/>
      <c r="M231" s="89" t="s">
        <v>1</v>
      </c>
      <c r="N231" s="90" t="s">
        <v>40</v>
      </c>
      <c r="O231" s="35"/>
      <c r="P231" s="91">
        <f>O231*H231</f>
        <v>0</v>
      </c>
      <c r="Q231" s="91">
        <v>0</v>
      </c>
      <c r="R231" s="91">
        <f>Q231*H231</f>
        <v>0</v>
      </c>
      <c r="S231" s="91">
        <v>0</v>
      </c>
      <c r="T231" s="92">
        <f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93" t="s">
        <v>101</v>
      </c>
      <c r="AT231" s="93" t="s">
        <v>144</v>
      </c>
      <c r="AU231" s="93" t="s">
        <v>84</v>
      </c>
      <c r="AY231" s="18" t="s">
        <v>143</v>
      </c>
      <c r="BE231" s="94">
        <f>IF(N231="základní",J231,0)</f>
        <v>0</v>
      </c>
      <c r="BF231" s="94">
        <f>IF(N231="snížená",J231,0)</f>
        <v>0</v>
      </c>
      <c r="BG231" s="94">
        <f>IF(N231="zákl. přenesená",J231,0)</f>
        <v>0</v>
      </c>
      <c r="BH231" s="94">
        <f>IF(N231="sníž. přenesená",J231,0)</f>
        <v>0</v>
      </c>
      <c r="BI231" s="94">
        <f>IF(N231="nulová",J231,0)</f>
        <v>0</v>
      </c>
      <c r="BJ231" s="18" t="s">
        <v>82</v>
      </c>
      <c r="BK231" s="94">
        <f>ROUND(I231*H231,2)</f>
        <v>0</v>
      </c>
      <c r="BL231" s="18" t="s">
        <v>101</v>
      </c>
      <c r="BM231" s="93" t="s">
        <v>783</v>
      </c>
    </row>
    <row r="232" spans="1:65" s="12" customFormat="1">
      <c r="A232" s="231"/>
      <c r="B232" s="232"/>
      <c r="C232" s="231"/>
      <c r="D232" s="233" t="s">
        <v>149</v>
      </c>
      <c r="E232" s="234" t="s">
        <v>1</v>
      </c>
      <c r="F232" s="235" t="s">
        <v>330</v>
      </c>
      <c r="G232" s="231"/>
      <c r="H232" s="236">
        <v>26600.6</v>
      </c>
      <c r="I232" s="231"/>
      <c r="J232" s="231"/>
      <c r="K232" s="231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82</v>
      </c>
      <c r="AY232" s="96" t="s">
        <v>143</v>
      </c>
    </row>
    <row r="233" spans="1:65" s="2" customFormat="1" ht="21.75" customHeight="1">
      <c r="A233" s="148"/>
      <c r="B233" s="149"/>
      <c r="C233" s="225" t="s">
        <v>7</v>
      </c>
      <c r="D233" s="225" t="s">
        <v>144</v>
      </c>
      <c r="E233" s="226" t="s">
        <v>332</v>
      </c>
      <c r="F233" s="227" t="s">
        <v>333</v>
      </c>
      <c r="G233" s="228" t="s">
        <v>287</v>
      </c>
      <c r="H233" s="229">
        <v>205.46799999999999</v>
      </c>
      <c r="I233" s="88"/>
      <c r="J233" s="230">
        <f>ROUND(I233*H233,2)</f>
        <v>0</v>
      </c>
      <c r="K233" s="227" t="s">
        <v>250</v>
      </c>
      <c r="L233" s="25"/>
      <c r="M233" s="89" t="s">
        <v>1</v>
      </c>
      <c r="N233" s="90" t="s">
        <v>40</v>
      </c>
      <c r="O233" s="35"/>
      <c r="P233" s="91">
        <f>O233*H233</f>
        <v>0</v>
      </c>
      <c r="Q233" s="91">
        <v>0</v>
      </c>
      <c r="R233" s="91">
        <f>Q233*H233</f>
        <v>0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101</v>
      </c>
      <c r="AT233" s="93" t="s">
        <v>144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784</v>
      </c>
    </row>
    <row r="234" spans="1:65" s="12" customFormat="1">
      <c r="A234" s="231"/>
      <c r="B234" s="232"/>
      <c r="C234" s="231"/>
      <c r="D234" s="233" t="s">
        <v>149</v>
      </c>
      <c r="E234" s="234" t="s">
        <v>1</v>
      </c>
      <c r="F234" s="235" t="s">
        <v>212</v>
      </c>
      <c r="G234" s="231"/>
      <c r="H234" s="236">
        <v>205.46799999999999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2" customFormat="1" ht="16.5" customHeight="1">
      <c r="A235" s="148"/>
      <c r="B235" s="149"/>
      <c r="C235" s="225" t="s">
        <v>331</v>
      </c>
      <c r="D235" s="225" t="s">
        <v>144</v>
      </c>
      <c r="E235" s="226" t="s">
        <v>336</v>
      </c>
      <c r="F235" s="227" t="s">
        <v>337</v>
      </c>
      <c r="G235" s="228" t="s">
        <v>287</v>
      </c>
      <c r="H235" s="229">
        <v>532.01199999999994</v>
      </c>
      <c r="I235" s="88"/>
      <c r="J235" s="230">
        <f>ROUND(I235*H235,2)</f>
        <v>0</v>
      </c>
      <c r="K235" s="227" t="s">
        <v>250</v>
      </c>
      <c r="L235" s="25"/>
      <c r="M235" s="89" t="s">
        <v>1</v>
      </c>
      <c r="N235" s="90" t="s">
        <v>40</v>
      </c>
      <c r="O235" s="35"/>
      <c r="P235" s="91">
        <f>O235*H235</f>
        <v>0</v>
      </c>
      <c r="Q235" s="91">
        <v>0</v>
      </c>
      <c r="R235" s="91">
        <f>Q235*H235</f>
        <v>0</v>
      </c>
      <c r="S235" s="91">
        <v>0</v>
      </c>
      <c r="T235" s="92">
        <f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93" t="s">
        <v>101</v>
      </c>
      <c r="AT235" s="93" t="s">
        <v>144</v>
      </c>
      <c r="AU235" s="93" t="s">
        <v>84</v>
      </c>
      <c r="AY235" s="18" t="s">
        <v>143</v>
      </c>
      <c r="BE235" s="94">
        <f>IF(N235="základní",J235,0)</f>
        <v>0</v>
      </c>
      <c r="BF235" s="94">
        <f>IF(N235="snížená",J235,0)</f>
        <v>0</v>
      </c>
      <c r="BG235" s="94">
        <f>IF(N235="zákl. přenesená",J235,0)</f>
        <v>0</v>
      </c>
      <c r="BH235" s="94">
        <f>IF(N235="sníž. přenesená",J235,0)</f>
        <v>0</v>
      </c>
      <c r="BI235" s="94">
        <f>IF(N235="nulová",J235,0)</f>
        <v>0</v>
      </c>
      <c r="BJ235" s="18" t="s">
        <v>82</v>
      </c>
      <c r="BK235" s="94">
        <f>ROUND(I235*H235,2)</f>
        <v>0</v>
      </c>
      <c r="BL235" s="18" t="s">
        <v>101</v>
      </c>
      <c r="BM235" s="93" t="s">
        <v>785</v>
      </c>
    </row>
    <row r="236" spans="1:65" s="12" customFormat="1">
      <c r="A236" s="231"/>
      <c r="B236" s="232"/>
      <c r="C236" s="231"/>
      <c r="D236" s="233" t="s">
        <v>149</v>
      </c>
      <c r="E236" s="234" t="s">
        <v>1</v>
      </c>
      <c r="F236" s="235" t="s">
        <v>208</v>
      </c>
      <c r="G236" s="231"/>
      <c r="H236" s="236">
        <v>532.01199999999994</v>
      </c>
      <c r="I236" s="231"/>
      <c r="J236" s="231"/>
      <c r="K236" s="231"/>
      <c r="L236" s="95"/>
      <c r="M236" s="97"/>
      <c r="N236" s="98"/>
      <c r="O236" s="98"/>
      <c r="P236" s="98"/>
      <c r="Q236" s="98"/>
      <c r="R236" s="98"/>
      <c r="S236" s="98"/>
      <c r="T236" s="99"/>
      <c r="AT236" s="96" t="s">
        <v>149</v>
      </c>
      <c r="AU236" s="96" t="s">
        <v>84</v>
      </c>
      <c r="AV236" s="12" t="s">
        <v>84</v>
      </c>
      <c r="AW236" s="12" t="s">
        <v>31</v>
      </c>
      <c r="AX236" s="12" t="s">
        <v>82</v>
      </c>
      <c r="AY236" s="96" t="s">
        <v>143</v>
      </c>
    </row>
    <row r="237" spans="1:65" s="2" customFormat="1" ht="21.75" customHeight="1">
      <c r="A237" s="148"/>
      <c r="B237" s="149"/>
      <c r="C237" s="225" t="s">
        <v>335</v>
      </c>
      <c r="D237" s="225" t="s">
        <v>144</v>
      </c>
      <c r="E237" s="226" t="s">
        <v>341</v>
      </c>
      <c r="F237" s="227" t="s">
        <v>342</v>
      </c>
      <c r="G237" s="228" t="s">
        <v>343</v>
      </c>
      <c r="H237" s="229">
        <v>851.21900000000005</v>
      </c>
      <c r="I237" s="88"/>
      <c r="J237" s="230">
        <f>ROUND(I237*H237,2)</f>
        <v>0</v>
      </c>
      <c r="K237" s="227" t="s">
        <v>250</v>
      </c>
      <c r="L237" s="25"/>
      <c r="M237" s="89" t="s">
        <v>1</v>
      </c>
      <c r="N237" s="90" t="s">
        <v>40</v>
      </c>
      <c r="O237" s="35"/>
      <c r="P237" s="91">
        <f>O237*H237</f>
        <v>0</v>
      </c>
      <c r="Q237" s="91">
        <v>0</v>
      </c>
      <c r="R237" s="91">
        <f>Q237*H237</f>
        <v>0</v>
      </c>
      <c r="S237" s="91">
        <v>0</v>
      </c>
      <c r="T237" s="92">
        <f>S237*H237</f>
        <v>0</v>
      </c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R237" s="93" t="s">
        <v>101</v>
      </c>
      <c r="AT237" s="93" t="s">
        <v>144</v>
      </c>
      <c r="AU237" s="93" t="s">
        <v>84</v>
      </c>
      <c r="AY237" s="18" t="s">
        <v>143</v>
      </c>
      <c r="BE237" s="94">
        <f>IF(N237="základní",J237,0)</f>
        <v>0</v>
      </c>
      <c r="BF237" s="94">
        <f>IF(N237="snížená",J237,0)</f>
        <v>0</v>
      </c>
      <c r="BG237" s="94">
        <f>IF(N237="zákl. přenesená",J237,0)</f>
        <v>0</v>
      </c>
      <c r="BH237" s="94">
        <f>IF(N237="sníž. přenesená",J237,0)</f>
        <v>0</v>
      </c>
      <c r="BI237" s="94">
        <f>IF(N237="nulová",J237,0)</f>
        <v>0</v>
      </c>
      <c r="BJ237" s="18" t="s">
        <v>82</v>
      </c>
      <c r="BK237" s="94">
        <f>ROUND(I237*H237,2)</f>
        <v>0</v>
      </c>
      <c r="BL237" s="18" t="s">
        <v>101</v>
      </c>
      <c r="BM237" s="93" t="s">
        <v>786</v>
      </c>
    </row>
    <row r="238" spans="1:65" s="12" customFormat="1">
      <c r="A238" s="231"/>
      <c r="B238" s="232"/>
      <c r="C238" s="231"/>
      <c r="D238" s="233" t="s">
        <v>149</v>
      </c>
      <c r="E238" s="234" t="s">
        <v>1</v>
      </c>
      <c r="F238" s="235" t="s">
        <v>345</v>
      </c>
      <c r="G238" s="231"/>
      <c r="H238" s="236">
        <v>851.21900000000005</v>
      </c>
      <c r="I238" s="231"/>
      <c r="J238" s="231"/>
      <c r="K238" s="231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82</v>
      </c>
      <c r="AY238" s="96" t="s">
        <v>143</v>
      </c>
    </row>
    <row r="239" spans="1:65" s="2" customFormat="1" ht="21.75" customHeight="1">
      <c r="A239" s="148"/>
      <c r="B239" s="149"/>
      <c r="C239" s="225" t="s">
        <v>340</v>
      </c>
      <c r="D239" s="225" t="s">
        <v>144</v>
      </c>
      <c r="E239" s="226" t="s">
        <v>347</v>
      </c>
      <c r="F239" s="227" t="s">
        <v>348</v>
      </c>
      <c r="G239" s="228" t="s">
        <v>287</v>
      </c>
      <c r="H239" s="229">
        <v>315.601</v>
      </c>
      <c r="I239" s="88"/>
      <c r="J239" s="230">
        <f>ROUND(I239*H239,2)</f>
        <v>0</v>
      </c>
      <c r="K239" s="227" t="s">
        <v>250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787</v>
      </c>
    </row>
    <row r="240" spans="1:65" s="12" customFormat="1">
      <c r="A240" s="231"/>
      <c r="B240" s="232"/>
      <c r="C240" s="231"/>
      <c r="D240" s="233" t="s">
        <v>149</v>
      </c>
      <c r="E240" s="234" t="s">
        <v>1</v>
      </c>
      <c r="F240" s="235" t="s">
        <v>208</v>
      </c>
      <c r="G240" s="231"/>
      <c r="H240" s="236">
        <v>532.01199999999994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2" customFormat="1" ht="22.5">
      <c r="A241" s="231"/>
      <c r="B241" s="232"/>
      <c r="C241" s="231"/>
      <c r="D241" s="233" t="s">
        <v>149</v>
      </c>
      <c r="E241" s="234" t="s">
        <v>1</v>
      </c>
      <c r="F241" s="235" t="s">
        <v>350</v>
      </c>
      <c r="G241" s="231"/>
      <c r="H241" s="236">
        <v>195.06100000000001</v>
      </c>
      <c r="I241" s="231"/>
      <c r="J241" s="231"/>
      <c r="K241" s="231"/>
      <c r="L241" s="95"/>
      <c r="M241" s="97"/>
      <c r="N241" s="98"/>
      <c r="O241" s="98"/>
      <c r="P241" s="98"/>
      <c r="Q241" s="98"/>
      <c r="R241" s="98"/>
      <c r="S241" s="98"/>
      <c r="T241" s="99"/>
      <c r="AT241" s="96" t="s">
        <v>149</v>
      </c>
      <c r="AU241" s="96" t="s">
        <v>84</v>
      </c>
      <c r="AV241" s="12" t="s">
        <v>84</v>
      </c>
      <c r="AW241" s="12" t="s">
        <v>31</v>
      </c>
      <c r="AX241" s="12" t="s">
        <v>75</v>
      </c>
      <c r="AY241" s="96" t="s">
        <v>143</v>
      </c>
    </row>
    <row r="242" spans="1:65" s="14" customFormat="1">
      <c r="A242" s="244"/>
      <c r="B242" s="245"/>
      <c r="C242" s="244"/>
      <c r="D242" s="233" t="s">
        <v>149</v>
      </c>
      <c r="E242" s="246" t="s">
        <v>1</v>
      </c>
      <c r="F242" s="247" t="s">
        <v>351</v>
      </c>
      <c r="G242" s="244"/>
      <c r="H242" s="246" t="s">
        <v>1</v>
      </c>
      <c r="I242" s="244"/>
      <c r="J242" s="244"/>
      <c r="K242" s="244"/>
      <c r="L242" s="107"/>
      <c r="M242" s="109"/>
      <c r="N242" s="110"/>
      <c r="O242" s="110"/>
      <c r="P242" s="110"/>
      <c r="Q242" s="110"/>
      <c r="R242" s="110"/>
      <c r="S242" s="110"/>
      <c r="T242" s="111"/>
      <c r="AT242" s="108" t="s">
        <v>149</v>
      </c>
      <c r="AU242" s="108" t="s">
        <v>84</v>
      </c>
      <c r="AV242" s="14" t="s">
        <v>82</v>
      </c>
      <c r="AW242" s="14" t="s">
        <v>31</v>
      </c>
      <c r="AX242" s="14" t="s">
        <v>75</v>
      </c>
      <c r="AY242" s="108" t="s">
        <v>143</v>
      </c>
    </row>
    <row r="243" spans="1:65" s="12" customFormat="1">
      <c r="A243" s="231"/>
      <c r="B243" s="232"/>
      <c r="C243" s="231"/>
      <c r="D243" s="233" t="s">
        <v>149</v>
      </c>
      <c r="E243" s="234" t="s">
        <v>1</v>
      </c>
      <c r="F243" s="235" t="s">
        <v>788</v>
      </c>
      <c r="G243" s="231"/>
      <c r="H243" s="236">
        <v>-239.67500000000001</v>
      </c>
      <c r="I243" s="231"/>
      <c r="J243" s="231"/>
      <c r="K243" s="231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75</v>
      </c>
      <c r="AY243" s="96" t="s">
        <v>143</v>
      </c>
    </row>
    <row r="244" spans="1:65" s="14" customFormat="1">
      <c r="A244" s="244"/>
      <c r="B244" s="245"/>
      <c r="C244" s="244"/>
      <c r="D244" s="233" t="s">
        <v>149</v>
      </c>
      <c r="E244" s="246" t="s">
        <v>1</v>
      </c>
      <c r="F244" s="247" t="s">
        <v>354</v>
      </c>
      <c r="G244" s="244"/>
      <c r="H244" s="246" t="s">
        <v>1</v>
      </c>
      <c r="I244" s="244"/>
      <c r="J244" s="244"/>
      <c r="K244" s="244"/>
      <c r="L244" s="107"/>
      <c r="M244" s="109"/>
      <c r="N244" s="110"/>
      <c r="O244" s="110"/>
      <c r="P244" s="110"/>
      <c r="Q244" s="110"/>
      <c r="R244" s="110"/>
      <c r="S244" s="110"/>
      <c r="T244" s="111"/>
      <c r="AT244" s="108" t="s">
        <v>149</v>
      </c>
      <c r="AU244" s="108" t="s">
        <v>84</v>
      </c>
      <c r="AV244" s="14" t="s">
        <v>82</v>
      </c>
      <c r="AW244" s="14" t="s">
        <v>31</v>
      </c>
      <c r="AX244" s="14" t="s">
        <v>75</v>
      </c>
      <c r="AY244" s="108" t="s">
        <v>143</v>
      </c>
    </row>
    <row r="245" spans="1:65" s="12" customFormat="1">
      <c r="A245" s="231"/>
      <c r="B245" s="232"/>
      <c r="C245" s="231"/>
      <c r="D245" s="233" t="s">
        <v>149</v>
      </c>
      <c r="E245" s="234" t="s">
        <v>1</v>
      </c>
      <c r="F245" s="235" t="s">
        <v>355</v>
      </c>
      <c r="G245" s="231"/>
      <c r="H245" s="236">
        <v>-61.426000000000002</v>
      </c>
      <c r="I245" s="231"/>
      <c r="J245" s="231"/>
      <c r="K245" s="231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75</v>
      </c>
      <c r="AY245" s="96" t="s">
        <v>143</v>
      </c>
    </row>
    <row r="246" spans="1:65" s="12" customFormat="1">
      <c r="A246" s="231"/>
      <c r="B246" s="232"/>
      <c r="C246" s="231"/>
      <c r="D246" s="233" t="s">
        <v>149</v>
      </c>
      <c r="E246" s="234" t="s">
        <v>1</v>
      </c>
      <c r="F246" s="235" t="s">
        <v>356</v>
      </c>
      <c r="G246" s="231"/>
      <c r="H246" s="236">
        <v>-41.540999999999997</v>
      </c>
      <c r="I246" s="231"/>
      <c r="J246" s="231"/>
      <c r="K246" s="231"/>
      <c r="L246" s="95"/>
      <c r="M246" s="97"/>
      <c r="N246" s="98"/>
      <c r="O246" s="98"/>
      <c r="P246" s="98"/>
      <c r="Q246" s="98"/>
      <c r="R246" s="98"/>
      <c r="S246" s="98"/>
      <c r="T246" s="99"/>
      <c r="AT246" s="96" t="s">
        <v>149</v>
      </c>
      <c r="AU246" s="96" t="s">
        <v>84</v>
      </c>
      <c r="AV246" s="12" t="s">
        <v>84</v>
      </c>
      <c r="AW246" s="12" t="s">
        <v>31</v>
      </c>
      <c r="AX246" s="12" t="s">
        <v>75</v>
      </c>
      <c r="AY246" s="96" t="s">
        <v>143</v>
      </c>
    </row>
    <row r="247" spans="1:65" s="12" customFormat="1">
      <c r="A247" s="231"/>
      <c r="B247" s="232"/>
      <c r="C247" s="231"/>
      <c r="D247" s="233" t="s">
        <v>149</v>
      </c>
      <c r="E247" s="234" t="s">
        <v>1</v>
      </c>
      <c r="F247" s="235" t="s">
        <v>621</v>
      </c>
      <c r="G247" s="231"/>
      <c r="H247" s="236">
        <v>-12.614000000000001</v>
      </c>
      <c r="I247" s="231"/>
      <c r="J247" s="231"/>
      <c r="K247" s="231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75</v>
      </c>
      <c r="AY247" s="96" t="s">
        <v>143</v>
      </c>
    </row>
    <row r="248" spans="1:65" s="12" customFormat="1">
      <c r="A248" s="231"/>
      <c r="B248" s="232"/>
      <c r="C248" s="231"/>
      <c r="D248" s="233" t="s">
        <v>149</v>
      </c>
      <c r="E248" s="234" t="s">
        <v>1</v>
      </c>
      <c r="F248" s="235" t="s">
        <v>357</v>
      </c>
      <c r="G248" s="231"/>
      <c r="H248" s="236">
        <v>-56.216000000000001</v>
      </c>
      <c r="I248" s="231"/>
      <c r="J248" s="231"/>
      <c r="K248" s="231"/>
      <c r="L248" s="95"/>
      <c r="M248" s="97"/>
      <c r="N248" s="98"/>
      <c r="O248" s="98"/>
      <c r="P248" s="98"/>
      <c r="Q248" s="98"/>
      <c r="R248" s="98"/>
      <c r="S248" s="98"/>
      <c r="T248" s="99"/>
      <c r="AT248" s="96" t="s">
        <v>149</v>
      </c>
      <c r="AU248" s="96" t="s">
        <v>84</v>
      </c>
      <c r="AV248" s="12" t="s">
        <v>84</v>
      </c>
      <c r="AW248" s="12" t="s">
        <v>31</v>
      </c>
      <c r="AX248" s="12" t="s">
        <v>75</v>
      </c>
      <c r="AY248" s="96" t="s">
        <v>143</v>
      </c>
    </row>
    <row r="249" spans="1:65" s="12" customFormat="1">
      <c r="A249" s="231"/>
      <c r="B249" s="232"/>
      <c r="C249" s="231"/>
      <c r="D249" s="233" t="s">
        <v>149</v>
      </c>
      <c r="E249" s="234" t="s">
        <v>1</v>
      </c>
      <c r="F249" s="235" t="s">
        <v>358</v>
      </c>
      <c r="G249" s="231"/>
      <c r="H249" s="236">
        <v>-205.46799999999999</v>
      </c>
      <c r="I249" s="231"/>
      <c r="J249" s="231"/>
      <c r="K249" s="231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6" customFormat="1">
      <c r="A250" s="253"/>
      <c r="B250" s="254"/>
      <c r="C250" s="253"/>
      <c r="D250" s="233" t="s">
        <v>149</v>
      </c>
      <c r="E250" s="255" t="s">
        <v>359</v>
      </c>
      <c r="F250" s="256" t="s">
        <v>299</v>
      </c>
      <c r="G250" s="253"/>
      <c r="H250" s="257">
        <v>110.133</v>
      </c>
      <c r="I250" s="253"/>
      <c r="J250" s="253"/>
      <c r="K250" s="253"/>
      <c r="L250" s="117"/>
      <c r="M250" s="119"/>
      <c r="N250" s="120"/>
      <c r="O250" s="120"/>
      <c r="P250" s="120"/>
      <c r="Q250" s="120"/>
      <c r="R250" s="120"/>
      <c r="S250" s="120"/>
      <c r="T250" s="121"/>
      <c r="AT250" s="118" t="s">
        <v>149</v>
      </c>
      <c r="AU250" s="118" t="s">
        <v>84</v>
      </c>
      <c r="AV250" s="16" t="s">
        <v>85</v>
      </c>
      <c r="AW250" s="16" t="s">
        <v>31</v>
      </c>
      <c r="AX250" s="16" t="s">
        <v>75</v>
      </c>
      <c r="AY250" s="118" t="s">
        <v>143</v>
      </c>
    </row>
    <row r="251" spans="1:65" s="14" customFormat="1" ht="22.5">
      <c r="A251" s="244"/>
      <c r="B251" s="245"/>
      <c r="C251" s="244"/>
      <c r="D251" s="233" t="s">
        <v>149</v>
      </c>
      <c r="E251" s="246" t="s">
        <v>1</v>
      </c>
      <c r="F251" s="247" t="s">
        <v>360</v>
      </c>
      <c r="G251" s="244"/>
      <c r="H251" s="246" t="s">
        <v>1</v>
      </c>
      <c r="I251" s="244"/>
      <c r="J251" s="244"/>
      <c r="K251" s="244"/>
      <c r="L251" s="107"/>
      <c r="M251" s="109"/>
      <c r="N251" s="110"/>
      <c r="O251" s="110"/>
      <c r="P251" s="110"/>
      <c r="Q251" s="110"/>
      <c r="R251" s="110"/>
      <c r="S251" s="110"/>
      <c r="T251" s="111"/>
      <c r="AT251" s="108" t="s">
        <v>149</v>
      </c>
      <c r="AU251" s="108" t="s">
        <v>84</v>
      </c>
      <c r="AV251" s="14" t="s">
        <v>82</v>
      </c>
      <c r="AW251" s="14" t="s">
        <v>31</v>
      </c>
      <c r="AX251" s="14" t="s">
        <v>75</v>
      </c>
      <c r="AY251" s="108" t="s">
        <v>143</v>
      </c>
    </row>
    <row r="252" spans="1:65" s="12" customFormat="1" ht="33.75">
      <c r="A252" s="231"/>
      <c r="B252" s="232"/>
      <c r="C252" s="231"/>
      <c r="D252" s="233" t="s">
        <v>149</v>
      </c>
      <c r="E252" s="234" t="s">
        <v>212</v>
      </c>
      <c r="F252" s="235" t="s">
        <v>789</v>
      </c>
      <c r="G252" s="231"/>
      <c r="H252" s="236">
        <v>205.46799999999999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75</v>
      </c>
      <c r="AY252" s="96" t="s">
        <v>143</v>
      </c>
    </row>
    <row r="253" spans="1:65" s="15" customFormat="1">
      <c r="A253" s="248"/>
      <c r="B253" s="249"/>
      <c r="C253" s="248"/>
      <c r="D253" s="233" t="s">
        <v>149</v>
      </c>
      <c r="E253" s="250" t="s">
        <v>210</v>
      </c>
      <c r="F253" s="251" t="s">
        <v>255</v>
      </c>
      <c r="G253" s="248"/>
      <c r="H253" s="252">
        <v>315.601</v>
      </c>
      <c r="I253" s="248"/>
      <c r="J253" s="248"/>
      <c r="K253" s="248"/>
      <c r="L253" s="112"/>
      <c r="M253" s="114"/>
      <c r="N253" s="115"/>
      <c r="O253" s="115"/>
      <c r="P253" s="115"/>
      <c r="Q253" s="115"/>
      <c r="R253" s="115"/>
      <c r="S253" s="115"/>
      <c r="T253" s="116"/>
      <c r="AT253" s="113" t="s">
        <v>149</v>
      </c>
      <c r="AU253" s="113" t="s">
        <v>84</v>
      </c>
      <c r="AV253" s="15" t="s">
        <v>101</v>
      </c>
      <c r="AW253" s="15" t="s">
        <v>31</v>
      </c>
      <c r="AX253" s="15" t="s">
        <v>82</v>
      </c>
      <c r="AY253" s="113" t="s">
        <v>143</v>
      </c>
    </row>
    <row r="254" spans="1:65" s="2" customFormat="1" ht="16.5" customHeight="1">
      <c r="A254" s="148"/>
      <c r="B254" s="149"/>
      <c r="C254" s="258" t="s">
        <v>346</v>
      </c>
      <c r="D254" s="258" t="s">
        <v>363</v>
      </c>
      <c r="E254" s="259" t="s">
        <v>364</v>
      </c>
      <c r="F254" s="260" t="s">
        <v>365</v>
      </c>
      <c r="G254" s="261" t="s">
        <v>343</v>
      </c>
      <c r="H254" s="262">
        <v>221.643</v>
      </c>
      <c r="I254" s="122"/>
      <c r="J254" s="263">
        <f>ROUND(I254*H254,2)</f>
        <v>0</v>
      </c>
      <c r="K254" s="260" t="s">
        <v>250</v>
      </c>
      <c r="L254" s="123"/>
      <c r="M254" s="124" t="s">
        <v>1</v>
      </c>
      <c r="N254" s="125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162</v>
      </c>
      <c r="AT254" s="93" t="s">
        <v>363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790</v>
      </c>
    </row>
    <row r="255" spans="1:65" s="12" customFormat="1" ht="22.5">
      <c r="A255" s="231"/>
      <c r="B255" s="232"/>
      <c r="C255" s="231"/>
      <c r="D255" s="233" t="s">
        <v>149</v>
      </c>
      <c r="E255" s="234" t="s">
        <v>1</v>
      </c>
      <c r="F255" s="235" t="s">
        <v>791</v>
      </c>
      <c r="G255" s="231"/>
      <c r="H255" s="236">
        <v>221.643</v>
      </c>
      <c r="I255" s="231"/>
      <c r="J255" s="231"/>
      <c r="K255" s="231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82</v>
      </c>
      <c r="AY255" s="96" t="s">
        <v>143</v>
      </c>
    </row>
    <row r="256" spans="1:65" s="2" customFormat="1" ht="21.75" customHeight="1">
      <c r="A256" s="148"/>
      <c r="B256" s="149"/>
      <c r="C256" s="225" t="s">
        <v>362</v>
      </c>
      <c r="D256" s="225" t="s">
        <v>144</v>
      </c>
      <c r="E256" s="226" t="s">
        <v>369</v>
      </c>
      <c r="F256" s="227" t="s">
        <v>370</v>
      </c>
      <c r="G256" s="228" t="s">
        <v>287</v>
      </c>
      <c r="H256" s="229">
        <v>173.29</v>
      </c>
      <c r="I256" s="88"/>
      <c r="J256" s="230">
        <f>ROUND(I256*H256,2)</f>
        <v>0</v>
      </c>
      <c r="K256" s="227" t="s">
        <v>250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792</v>
      </c>
    </row>
    <row r="257" spans="1:65" s="12" customFormat="1">
      <c r="A257" s="231"/>
      <c r="B257" s="232"/>
      <c r="C257" s="231"/>
      <c r="D257" s="233" t="s">
        <v>149</v>
      </c>
      <c r="E257" s="234" t="s">
        <v>1</v>
      </c>
      <c r="F257" s="235" t="s">
        <v>793</v>
      </c>
      <c r="G257" s="231"/>
      <c r="H257" s="236">
        <v>173.29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48"/>
      <c r="B258" s="249"/>
      <c r="C258" s="248"/>
      <c r="D258" s="233" t="s">
        <v>149</v>
      </c>
      <c r="E258" s="250" t="s">
        <v>199</v>
      </c>
      <c r="F258" s="251" t="s">
        <v>255</v>
      </c>
      <c r="G258" s="248"/>
      <c r="H258" s="252">
        <v>173.29</v>
      </c>
      <c r="I258" s="248"/>
      <c r="J258" s="248"/>
      <c r="K258" s="248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2" customFormat="1" ht="16.5" customHeight="1">
      <c r="A259" s="148"/>
      <c r="B259" s="149"/>
      <c r="C259" s="258" t="s">
        <v>368</v>
      </c>
      <c r="D259" s="258" t="s">
        <v>363</v>
      </c>
      <c r="E259" s="259" t="s">
        <v>374</v>
      </c>
      <c r="F259" s="260" t="s">
        <v>375</v>
      </c>
      <c r="G259" s="261" t="s">
        <v>343</v>
      </c>
      <c r="H259" s="262">
        <v>338.78199999999998</v>
      </c>
      <c r="I259" s="122"/>
      <c r="J259" s="263">
        <f>ROUND(I259*H259,2)</f>
        <v>0</v>
      </c>
      <c r="K259" s="260" t="s">
        <v>250</v>
      </c>
      <c r="L259" s="123"/>
      <c r="M259" s="124" t="s">
        <v>1</v>
      </c>
      <c r="N259" s="125" t="s">
        <v>40</v>
      </c>
      <c r="O259" s="35"/>
      <c r="P259" s="91">
        <f>O259*H259</f>
        <v>0</v>
      </c>
      <c r="Q259" s="91">
        <v>1</v>
      </c>
      <c r="R259" s="91">
        <f>Q259*H259</f>
        <v>338.78199999999998</v>
      </c>
      <c r="S259" s="91">
        <v>0</v>
      </c>
      <c r="T259" s="92">
        <f>S259*H259</f>
        <v>0</v>
      </c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R259" s="93" t="s">
        <v>162</v>
      </c>
      <c r="AT259" s="93" t="s">
        <v>363</v>
      </c>
      <c r="AU259" s="93" t="s">
        <v>84</v>
      </c>
      <c r="AY259" s="18" t="s">
        <v>143</v>
      </c>
      <c r="BE259" s="94">
        <f>IF(N259="základní",J259,0)</f>
        <v>0</v>
      </c>
      <c r="BF259" s="94">
        <f>IF(N259="snížená",J259,0)</f>
        <v>0</v>
      </c>
      <c r="BG259" s="94">
        <f>IF(N259="zákl. přenesená",J259,0)</f>
        <v>0</v>
      </c>
      <c r="BH259" s="94">
        <f>IF(N259="sníž. přenesená",J259,0)</f>
        <v>0</v>
      </c>
      <c r="BI259" s="94">
        <f>IF(N259="nulová",J259,0)</f>
        <v>0</v>
      </c>
      <c r="BJ259" s="18" t="s">
        <v>82</v>
      </c>
      <c r="BK259" s="94">
        <f>ROUND(I259*H259,2)</f>
        <v>0</v>
      </c>
      <c r="BL259" s="18" t="s">
        <v>101</v>
      </c>
      <c r="BM259" s="93" t="s">
        <v>794</v>
      </c>
    </row>
    <row r="260" spans="1:65" s="12" customFormat="1">
      <c r="A260" s="231"/>
      <c r="B260" s="232"/>
      <c r="C260" s="231"/>
      <c r="D260" s="233" t="s">
        <v>149</v>
      </c>
      <c r="E260" s="234" t="s">
        <v>1</v>
      </c>
      <c r="F260" s="235" t="s">
        <v>377</v>
      </c>
      <c r="G260" s="231"/>
      <c r="H260" s="236">
        <v>338.78199999999998</v>
      </c>
      <c r="I260" s="231"/>
      <c r="J260" s="231"/>
      <c r="K260" s="231"/>
      <c r="L260" s="95"/>
      <c r="M260" s="97"/>
      <c r="N260" s="98"/>
      <c r="O260" s="98"/>
      <c r="P260" s="98"/>
      <c r="Q260" s="98"/>
      <c r="R260" s="98"/>
      <c r="S260" s="98"/>
      <c r="T260" s="99"/>
      <c r="AT260" s="96" t="s">
        <v>149</v>
      </c>
      <c r="AU260" s="96" t="s">
        <v>84</v>
      </c>
      <c r="AV260" s="12" t="s">
        <v>84</v>
      </c>
      <c r="AW260" s="12" t="s">
        <v>31</v>
      </c>
      <c r="AX260" s="12" t="s">
        <v>82</v>
      </c>
      <c r="AY260" s="96" t="s">
        <v>143</v>
      </c>
    </row>
    <row r="261" spans="1:65" s="2" customFormat="1" ht="16.5" customHeight="1">
      <c r="A261" s="148"/>
      <c r="B261" s="149"/>
      <c r="C261" s="225" t="s">
        <v>373</v>
      </c>
      <c r="D261" s="225" t="s">
        <v>144</v>
      </c>
      <c r="E261" s="226" t="s">
        <v>379</v>
      </c>
      <c r="F261" s="227" t="s">
        <v>380</v>
      </c>
      <c r="G261" s="228" t="s">
        <v>245</v>
      </c>
      <c r="H261" s="229">
        <v>392.91</v>
      </c>
      <c r="I261" s="88"/>
      <c r="J261" s="230">
        <f>ROUND(I261*H261,2)</f>
        <v>0</v>
      </c>
      <c r="K261" s="227" t="s">
        <v>250</v>
      </c>
      <c r="L261" s="25"/>
      <c r="M261" s="89" t="s">
        <v>1</v>
      </c>
      <c r="N261" s="90" t="s">
        <v>40</v>
      </c>
      <c r="O261" s="35"/>
      <c r="P261" s="91">
        <f>O261*H261</f>
        <v>0</v>
      </c>
      <c r="Q261" s="91">
        <v>0</v>
      </c>
      <c r="R261" s="91">
        <f>Q261*H261</f>
        <v>0</v>
      </c>
      <c r="S261" s="91">
        <v>0</v>
      </c>
      <c r="T261" s="92">
        <f>S261*H261</f>
        <v>0</v>
      </c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R261" s="93" t="s">
        <v>101</v>
      </c>
      <c r="AT261" s="93" t="s">
        <v>144</v>
      </c>
      <c r="AU261" s="93" t="s">
        <v>84</v>
      </c>
      <c r="AY261" s="18" t="s">
        <v>143</v>
      </c>
      <c r="BE261" s="94">
        <f>IF(N261="základní",J261,0)</f>
        <v>0</v>
      </c>
      <c r="BF261" s="94">
        <f>IF(N261="snížená",J261,0)</f>
        <v>0</v>
      </c>
      <c r="BG261" s="94">
        <f>IF(N261="zákl. přenesená",J261,0)</f>
        <v>0</v>
      </c>
      <c r="BH261" s="94">
        <f>IF(N261="sníž. přenesená",J261,0)</f>
        <v>0</v>
      </c>
      <c r="BI261" s="94">
        <f>IF(N261="nulová",J261,0)</f>
        <v>0</v>
      </c>
      <c r="BJ261" s="18" t="s">
        <v>82</v>
      </c>
      <c r="BK261" s="94">
        <f>ROUND(I261*H261,2)</f>
        <v>0</v>
      </c>
      <c r="BL261" s="18" t="s">
        <v>101</v>
      </c>
      <c r="BM261" s="93" t="s">
        <v>795</v>
      </c>
    </row>
    <row r="262" spans="1:65" s="14" customFormat="1">
      <c r="A262" s="244"/>
      <c r="B262" s="245"/>
      <c r="C262" s="244"/>
      <c r="D262" s="233" t="s">
        <v>149</v>
      </c>
      <c r="E262" s="246" t="s">
        <v>1</v>
      </c>
      <c r="F262" s="247" t="s">
        <v>382</v>
      </c>
      <c r="G262" s="244"/>
      <c r="H262" s="246" t="s">
        <v>1</v>
      </c>
      <c r="I262" s="244"/>
      <c r="J262" s="244"/>
      <c r="K262" s="244"/>
      <c r="L262" s="107"/>
      <c r="M262" s="109"/>
      <c r="N262" s="110"/>
      <c r="O262" s="110"/>
      <c r="P262" s="110"/>
      <c r="Q262" s="110"/>
      <c r="R262" s="110"/>
      <c r="S262" s="110"/>
      <c r="T262" s="111"/>
      <c r="AT262" s="108" t="s">
        <v>149</v>
      </c>
      <c r="AU262" s="108" t="s">
        <v>84</v>
      </c>
      <c r="AV262" s="14" t="s">
        <v>82</v>
      </c>
      <c r="AW262" s="14" t="s">
        <v>31</v>
      </c>
      <c r="AX262" s="14" t="s">
        <v>75</v>
      </c>
      <c r="AY262" s="108" t="s">
        <v>143</v>
      </c>
    </row>
    <row r="263" spans="1:65" s="12" customFormat="1" ht="22.5">
      <c r="A263" s="231"/>
      <c r="B263" s="232"/>
      <c r="C263" s="231"/>
      <c r="D263" s="233" t="s">
        <v>149</v>
      </c>
      <c r="E263" s="234" t="s">
        <v>174</v>
      </c>
      <c r="F263" s="235" t="s">
        <v>796</v>
      </c>
      <c r="G263" s="231"/>
      <c r="H263" s="236">
        <v>109.68899999999999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75</v>
      </c>
      <c r="AY263" s="96" t="s">
        <v>143</v>
      </c>
    </row>
    <row r="264" spans="1:65" s="12" customFormat="1" ht="22.5">
      <c r="A264" s="231"/>
      <c r="B264" s="232"/>
      <c r="C264" s="231"/>
      <c r="D264" s="233" t="s">
        <v>149</v>
      </c>
      <c r="E264" s="234" t="s">
        <v>178</v>
      </c>
      <c r="F264" s="235" t="s">
        <v>797</v>
      </c>
      <c r="G264" s="231"/>
      <c r="H264" s="236">
        <v>118.688</v>
      </c>
      <c r="I264" s="231"/>
      <c r="J264" s="231"/>
      <c r="K264" s="231"/>
      <c r="L264" s="95"/>
      <c r="M264" s="97"/>
      <c r="N264" s="98"/>
      <c r="O264" s="98"/>
      <c r="P264" s="98"/>
      <c r="Q264" s="98"/>
      <c r="R264" s="98"/>
      <c r="S264" s="98"/>
      <c r="T264" s="99"/>
      <c r="AT264" s="96" t="s">
        <v>149</v>
      </c>
      <c r="AU264" s="96" t="s">
        <v>84</v>
      </c>
      <c r="AV264" s="12" t="s">
        <v>84</v>
      </c>
      <c r="AW264" s="12" t="s">
        <v>31</v>
      </c>
      <c r="AX264" s="12" t="s">
        <v>75</v>
      </c>
      <c r="AY264" s="96" t="s">
        <v>143</v>
      </c>
    </row>
    <row r="265" spans="1:65" s="12" customFormat="1" ht="22.5">
      <c r="A265" s="231"/>
      <c r="B265" s="232"/>
      <c r="C265" s="231"/>
      <c r="D265" s="233" t="s">
        <v>149</v>
      </c>
      <c r="E265" s="234" t="s">
        <v>559</v>
      </c>
      <c r="F265" s="235" t="s">
        <v>798</v>
      </c>
      <c r="G265" s="231"/>
      <c r="H265" s="236">
        <v>27.422000000000001</v>
      </c>
      <c r="I265" s="231"/>
      <c r="J265" s="231"/>
      <c r="K265" s="231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75</v>
      </c>
      <c r="AY265" s="96" t="s">
        <v>143</v>
      </c>
    </row>
    <row r="266" spans="1:65" s="12" customFormat="1" ht="22.5">
      <c r="A266" s="231"/>
      <c r="B266" s="232"/>
      <c r="C266" s="231"/>
      <c r="D266" s="233" t="s">
        <v>149</v>
      </c>
      <c r="E266" s="234" t="s">
        <v>187</v>
      </c>
      <c r="F266" s="235" t="s">
        <v>799</v>
      </c>
      <c r="G266" s="231"/>
      <c r="H266" s="236">
        <v>137.11099999999999</v>
      </c>
      <c r="I266" s="231"/>
      <c r="J266" s="231"/>
      <c r="K266" s="231"/>
      <c r="L266" s="95"/>
      <c r="M266" s="97"/>
      <c r="N266" s="98"/>
      <c r="O266" s="98"/>
      <c r="P266" s="98"/>
      <c r="Q266" s="98"/>
      <c r="R266" s="98"/>
      <c r="S266" s="98"/>
      <c r="T266" s="99"/>
      <c r="AT266" s="96" t="s">
        <v>149</v>
      </c>
      <c r="AU266" s="96" t="s">
        <v>84</v>
      </c>
      <c r="AV266" s="12" t="s">
        <v>84</v>
      </c>
      <c r="AW266" s="12" t="s">
        <v>31</v>
      </c>
      <c r="AX266" s="12" t="s">
        <v>75</v>
      </c>
      <c r="AY266" s="96" t="s">
        <v>143</v>
      </c>
    </row>
    <row r="267" spans="1:65" s="15" customFormat="1">
      <c r="A267" s="248"/>
      <c r="B267" s="249"/>
      <c r="C267" s="248"/>
      <c r="D267" s="233" t="s">
        <v>149</v>
      </c>
      <c r="E267" s="250" t="s">
        <v>1</v>
      </c>
      <c r="F267" s="251" t="s">
        <v>255</v>
      </c>
      <c r="G267" s="248"/>
      <c r="H267" s="252">
        <v>392.91</v>
      </c>
      <c r="I267" s="248"/>
      <c r="J267" s="248"/>
      <c r="K267" s="248"/>
      <c r="L267" s="112"/>
      <c r="M267" s="114"/>
      <c r="N267" s="115"/>
      <c r="O267" s="115"/>
      <c r="P267" s="115"/>
      <c r="Q267" s="115"/>
      <c r="R267" s="115"/>
      <c r="S267" s="115"/>
      <c r="T267" s="116"/>
      <c r="AT267" s="113" t="s">
        <v>149</v>
      </c>
      <c r="AU267" s="113" t="s">
        <v>84</v>
      </c>
      <c r="AV267" s="15" t="s">
        <v>101</v>
      </c>
      <c r="AW267" s="15" t="s">
        <v>31</v>
      </c>
      <c r="AX267" s="15" t="s">
        <v>82</v>
      </c>
      <c r="AY267" s="113" t="s">
        <v>143</v>
      </c>
    </row>
    <row r="268" spans="1:65" s="2" customFormat="1" ht="21.75" customHeight="1">
      <c r="A268" s="148"/>
      <c r="B268" s="149"/>
      <c r="C268" s="225" t="s">
        <v>378</v>
      </c>
      <c r="D268" s="225" t="s">
        <v>144</v>
      </c>
      <c r="E268" s="226" t="s">
        <v>387</v>
      </c>
      <c r="F268" s="227" t="s">
        <v>388</v>
      </c>
      <c r="G268" s="228" t="s">
        <v>245</v>
      </c>
      <c r="H268" s="229">
        <v>390.52499999999998</v>
      </c>
      <c r="I268" s="265"/>
      <c r="J268" s="230">
        <f>ROUND(I268*H268,2)</f>
        <v>0</v>
      </c>
      <c r="K268" s="227" t="s">
        <v>1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800</v>
      </c>
    </row>
    <row r="269" spans="1:65" s="12" customFormat="1" ht="22.5">
      <c r="A269" s="231"/>
      <c r="B269" s="232"/>
      <c r="C269" s="231"/>
      <c r="D269" s="233" t="s">
        <v>149</v>
      </c>
      <c r="E269" s="234" t="s">
        <v>176</v>
      </c>
      <c r="F269" s="235" t="s">
        <v>801</v>
      </c>
      <c r="G269" s="231"/>
      <c r="H269" s="236">
        <v>137.11099999999999</v>
      </c>
      <c r="I269" s="231"/>
      <c r="J269" s="231"/>
      <c r="K269" s="231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75</v>
      </c>
      <c r="AY269" s="96" t="s">
        <v>143</v>
      </c>
    </row>
    <row r="270" spans="1:65" s="12" customFormat="1" ht="22.5">
      <c r="A270" s="231"/>
      <c r="B270" s="232"/>
      <c r="C270" s="231"/>
      <c r="D270" s="233" t="s">
        <v>149</v>
      </c>
      <c r="E270" s="234" t="s">
        <v>181</v>
      </c>
      <c r="F270" s="235" t="s">
        <v>802</v>
      </c>
      <c r="G270" s="231"/>
      <c r="H270" s="236">
        <v>166.18700000000001</v>
      </c>
      <c r="I270" s="231"/>
      <c r="J270" s="231"/>
      <c r="K270" s="231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75</v>
      </c>
      <c r="AY270" s="96" t="s">
        <v>143</v>
      </c>
    </row>
    <row r="271" spans="1:65" s="12" customFormat="1" ht="22.5">
      <c r="A271" s="231"/>
      <c r="B271" s="232"/>
      <c r="C271" s="231"/>
      <c r="D271" s="233" t="s">
        <v>149</v>
      </c>
      <c r="E271" s="234" t="s">
        <v>184</v>
      </c>
      <c r="F271" s="235" t="s">
        <v>803</v>
      </c>
      <c r="G271" s="231"/>
      <c r="H271" s="236">
        <v>87.227000000000004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75</v>
      </c>
      <c r="AY271" s="96" t="s">
        <v>143</v>
      </c>
    </row>
    <row r="272" spans="1:65" s="15" customFormat="1">
      <c r="A272" s="248"/>
      <c r="B272" s="249"/>
      <c r="C272" s="248"/>
      <c r="D272" s="233" t="s">
        <v>149</v>
      </c>
      <c r="E272" s="250" t="s">
        <v>1</v>
      </c>
      <c r="F272" s="251" t="s">
        <v>255</v>
      </c>
      <c r="G272" s="248"/>
      <c r="H272" s="252">
        <v>390.52499999999998</v>
      </c>
      <c r="I272" s="248"/>
      <c r="J272" s="248"/>
      <c r="K272" s="248"/>
      <c r="L272" s="112"/>
      <c r="M272" s="114"/>
      <c r="N272" s="115"/>
      <c r="O272" s="115"/>
      <c r="P272" s="115"/>
      <c r="Q272" s="115"/>
      <c r="R272" s="115"/>
      <c r="S272" s="115"/>
      <c r="T272" s="116"/>
      <c r="AT272" s="113" t="s">
        <v>149</v>
      </c>
      <c r="AU272" s="113" t="s">
        <v>84</v>
      </c>
      <c r="AV272" s="15" t="s">
        <v>101</v>
      </c>
      <c r="AW272" s="15" t="s">
        <v>31</v>
      </c>
      <c r="AX272" s="15" t="s">
        <v>82</v>
      </c>
      <c r="AY272" s="113" t="s">
        <v>143</v>
      </c>
    </row>
    <row r="273" spans="1:65" s="2" customFormat="1" ht="21.75" customHeight="1">
      <c r="A273" s="148"/>
      <c r="B273" s="149"/>
      <c r="C273" s="225" t="s">
        <v>386</v>
      </c>
      <c r="D273" s="225" t="s">
        <v>144</v>
      </c>
      <c r="E273" s="226" t="s">
        <v>804</v>
      </c>
      <c r="F273" s="227" t="s">
        <v>805</v>
      </c>
      <c r="G273" s="228" t="s">
        <v>232</v>
      </c>
      <c r="H273" s="229">
        <v>2</v>
      </c>
      <c r="I273" s="88"/>
      <c r="J273" s="230">
        <f>ROUND(I273*H273,2)</f>
        <v>0</v>
      </c>
      <c r="K273" s="227" t="s">
        <v>250</v>
      </c>
      <c r="L273" s="25"/>
      <c r="M273" s="89" t="s">
        <v>1</v>
      </c>
      <c r="N273" s="90" t="s">
        <v>40</v>
      </c>
      <c r="O273" s="35"/>
      <c r="P273" s="91">
        <f>O273*H273</f>
        <v>0</v>
      </c>
      <c r="Q273" s="91">
        <v>1.281E-2</v>
      </c>
      <c r="R273" s="91">
        <f>Q273*H273</f>
        <v>2.562E-2</v>
      </c>
      <c r="S273" s="91">
        <v>0</v>
      </c>
      <c r="T273" s="92">
        <f>S273*H273</f>
        <v>0</v>
      </c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R273" s="93" t="s">
        <v>101</v>
      </c>
      <c r="AT273" s="93" t="s">
        <v>144</v>
      </c>
      <c r="AU273" s="93" t="s">
        <v>84</v>
      </c>
      <c r="AY273" s="18" t="s">
        <v>143</v>
      </c>
      <c r="BE273" s="94">
        <f>IF(N273="základní",J273,0)</f>
        <v>0</v>
      </c>
      <c r="BF273" s="94">
        <f>IF(N273="snížená",J273,0)</f>
        <v>0</v>
      </c>
      <c r="BG273" s="94">
        <f>IF(N273="zákl. přenesená",J273,0)</f>
        <v>0</v>
      </c>
      <c r="BH273" s="94">
        <f>IF(N273="sníž. přenesená",J273,0)</f>
        <v>0</v>
      </c>
      <c r="BI273" s="94">
        <f>IF(N273="nulová",J273,0)</f>
        <v>0</v>
      </c>
      <c r="BJ273" s="18" t="s">
        <v>82</v>
      </c>
      <c r="BK273" s="94">
        <f>ROUND(I273*H273,2)</f>
        <v>0</v>
      </c>
      <c r="BL273" s="18" t="s">
        <v>101</v>
      </c>
      <c r="BM273" s="93" t="s">
        <v>806</v>
      </c>
    </row>
    <row r="274" spans="1:65" s="12" customFormat="1">
      <c r="A274" s="231"/>
      <c r="B274" s="232"/>
      <c r="C274" s="231"/>
      <c r="D274" s="233" t="s">
        <v>149</v>
      </c>
      <c r="E274" s="234" t="s">
        <v>1</v>
      </c>
      <c r="F274" s="235" t="s">
        <v>84</v>
      </c>
      <c r="G274" s="231"/>
      <c r="H274" s="236">
        <v>2</v>
      </c>
      <c r="I274" s="231"/>
      <c r="J274" s="231"/>
      <c r="K274" s="231"/>
      <c r="L274" s="95"/>
      <c r="M274" s="97"/>
      <c r="N274" s="98"/>
      <c r="O274" s="98"/>
      <c r="P274" s="98"/>
      <c r="Q274" s="98"/>
      <c r="R274" s="98"/>
      <c r="S274" s="98"/>
      <c r="T274" s="99"/>
      <c r="AT274" s="96" t="s">
        <v>149</v>
      </c>
      <c r="AU274" s="96" t="s">
        <v>84</v>
      </c>
      <c r="AV274" s="12" t="s">
        <v>84</v>
      </c>
      <c r="AW274" s="12" t="s">
        <v>31</v>
      </c>
      <c r="AX274" s="12" t="s">
        <v>82</v>
      </c>
      <c r="AY274" s="96" t="s">
        <v>143</v>
      </c>
    </row>
    <row r="275" spans="1:65" s="11" customFormat="1" ht="22.9" customHeight="1">
      <c r="A275" s="220"/>
      <c r="B275" s="221"/>
      <c r="C275" s="220"/>
      <c r="D275" s="222" t="s">
        <v>74</v>
      </c>
      <c r="E275" s="242" t="s">
        <v>84</v>
      </c>
      <c r="F275" s="242" t="s">
        <v>394</v>
      </c>
      <c r="G275" s="220"/>
      <c r="H275" s="220"/>
      <c r="I275" s="220"/>
      <c r="J275" s="243">
        <f>BK275</f>
        <v>0</v>
      </c>
      <c r="K275" s="220"/>
      <c r="L275" s="80"/>
      <c r="M275" s="82"/>
      <c r="N275" s="83"/>
      <c r="O275" s="83"/>
      <c r="P275" s="84">
        <f>SUM(P276:P281)</f>
        <v>0</v>
      </c>
      <c r="Q275" s="83"/>
      <c r="R275" s="84">
        <f>SUM(R276:R281)</f>
        <v>159.85514419999998</v>
      </c>
      <c r="S275" s="83"/>
      <c r="T275" s="85">
        <f>SUM(T276:T281)</f>
        <v>0</v>
      </c>
      <c r="AR275" s="81" t="s">
        <v>82</v>
      </c>
      <c r="AT275" s="86" t="s">
        <v>74</v>
      </c>
      <c r="AU275" s="86" t="s">
        <v>82</v>
      </c>
      <c r="AY275" s="81" t="s">
        <v>143</v>
      </c>
      <c r="BK275" s="87">
        <f>SUM(BK276:BK281)</f>
        <v>0</v>
      </c>
    </row>
    <row r="276" spans="1:65" s="2" customFormat="1" ht="33" customHeight="1">
      <c r="A276" s="148"/>
      <c r="B276" s="149"/>
      <c r="C276" s="225" t="s">
        <v>395</v>
      </c>
      <c r="D276" s="225" t="s">
        <v>144</v>
      </c>
      <c r="E276" s="226" t="s">
        <v>396</v>
      </c>
      <c r="F276" s="227" t="s">
        <v>397</v>
      </c>
      <c r="G276" s="228" t="s">
        <v>268</v>
      </c>
      <c r="H276" s="229">
        <v>370.67</v>
      </c>
      <c r="I276" s="88"/>
      <c r="J276" s="230">
        <f>ROUND(I276*H276,2)</f>
        <v>0</v>
      </c>
      <c r="K276" s="227" t="s">
        <v>250</v>
      </c>
      <c r="L276" s="25"/>
      <c r="M276" s="89" t="s">
        <v>1</v>
      </c>
      <c r="N276" s="90" t="s">
        <v>40</v>
      </c>
      <c r="O276" s="35"/>
      <c r="P276" s="91">
        <f>O276*H276</f>
        <v>0</v>
      </c>
      <c r="Q276" s="91">
        <v>0.20469000000000001</v>
      </c>
      <c r="R276" s="91">
        <f>Q276*H276</f>
        <v>75.872442300000003</v>
      </c>
      <c r="S276" s="91">
        <v>0</v>
      </c>
      <c r="T276" s="92">
        <f>S276*H276</f>
        <v>0</v>
      </c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R276" s="93" t="s">
        <v>101</v>
      </c>
      <c r="AT276" s="93" t="s">
        <v>144</v>
      </c>
      <c r="AU276" s="93" t="s">
        <v>84</v>
      </c>
      <c r="AY276" s="18" t="s">
        <v>143</v>
      </c>
      <c r="BE276" s="94">
        <f>IF(N276="základní",J276,0)</f>
        <v>0</v>
      </c>
      <c r="BF276" s="94">
        <f>IF(N276="snížená",J276,0)</f>
        <v>0</v>
      </c>
      <c r="BG276" s="94">
        <f>IF(N276="zákl. přenesená",J276,0)</f>
        <v>0</v>
      </c>
      <c r="BH276" s="94">
        <f>IF(N276="sníž. přenesená",J276,0)</f>
        <v>0</v>
      </c>
      <c r="BI276" s="94">
        <f>IF(N276="nulová",J276,0)</f>
        <v>0</v>
      </c>
      <c r="BJ276" s="18" t="s">
        <v>82</v>
      </c>
      <c r="BK276" s="94">
        <f>ROUND(I276*H276,2)</f>
        <v>0</v>
      </c>
      <c r="BL276" s="18" t="s">
        <v>101</v>
      </c>
      <c r="BM276" s="93" t="s">
        <v>807</v>
      </c>
    </row>
    <row r="277" spans="1:65" s="12" customFormat="1">
      <c r="A277" s="231"/>
      <c r="B277" s="232"/>
      <c r="C277" s="231"/>
      <c r="D277" s="233" t="s">
        <v>149</v>
      </c>
      <c r="E277" s="234" t="s">
        <v>1</v>
      </c>
      <c r="F277" s="235" t="s">
        <v>693</v>
      </c>
      <c r="G277" s="231"/>
      <c r="H277" s="236">
        <v>370.67</v>
      </c>
      <c r="I277" s="231"/>
      <c r="J277" s="231"/>
      <c r="K277" s="231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75</v>
      </c>
      <c r="AY277" s="96" t="s">
        <v>143</v>
      </c>
    </row>
    <row r="278" spans="1:65" s="12" customFormat="1">
      <c r="A278" s="231"/>
      <c r="B278" s="232"/>
      <c r="C278" s="231"/>
      <c r="D278" s="233" t="s">
        <v>149</v>
      </c>
      <c r="E278" s="234" t="s">
        <v>1</v>
      </c>
      <c r="F278" s="235" t="s">
        <v>75</v>
      </c>
      <c r="G278" s="231"/>
      <c r="H278" s="236">
        <v>0</v>
      </c>
      <c r="I278" s="231"/>
      <c r="J278" s="231"/>
      <c r="K278" s="231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75</v>
      </c>
      <c r="AY278" s="96" t="s">
        <v>143</v>
      </c>
    </row>
    <row r="279" spans="1:65" s="15" customFormat="1">
      <c r="A279" s="248"/>
      <c r="B279" s="249"/>
      <c r="C279" s="248"/>
      <c r="D279" s="233" t="s">
        <v>149</v>
      </c>
      <c r="E279" s="250" t="s">
        <v>173</v>
      </c>
      <c r="F279" s="251" t="s">
        <v>255</v>
      </c>
      <c r="G279" s="248"/>
      <c r="H279" s="252">
        <v>370.67</v>
      </c>
      <c r="I279" s="248"/>
      <c r="J279" s="248"/>
      <c r="K279" s="248"/>
      <c r="L279" s="112"/>
      <c r="M279" s="114"/>
      <c r="N279" s="115"/>
      <c r="O279" s="115"/>
      <c r="P279" s="115"/>
      <c r="Q279" s="115"/>
      <c r="R279" s="115"/>
      <c r="S279" s="115"/>
      <c r="T279" s="116"/>
      <c r="AT279" s="113" t="s">
        <v>149</v>
      </c>
      <c r="AU279" s="113" t="s">
        <v>84</v>
      </c>
      <c r="AV279" s="15" t="s">
        <v>101</v>
      </c>
      <c r="AW279" s="15" t="s">
        <v>31</v>
      </c>
      <c r="AX279" s="15" t="s">
        <v>82</v>
      </c>
      <c r="AY279" s="113" t="s">
        <v>143</v>
      </c>
    </row>
    <row r="280" spans="1:65" s="2" customFormat="1" ht="16.5" customHeight="1">
      <c r="A280" s="148"/>
      <c r="B280" s="149"/>
      <c r="C280" s="225" t="s">
        <v>399</v>
      </c>
      <c r="D280" s="225" t="s">
        <v>144</v>
      </c>
      <c r="E280" s="226" t="s">
        <v>400</v>
      </c>
      <c r="F280" s="227" t="s">
        <v>401</v>
      </c>
      <c r="G280" s="228" t="s">
        <v>268</v>
      </c>
      <c r="H280" s="229">
        <v>370.67</v>
      </c>
      <c r="I280" s="88"/>
      <c r="J280" s="230">
        <f>ROUND(I280*H280,2)</f>
        <v>0</v>
      </c>
      <c r="K280" s="227" t="s">
        <v>1</v>
      </c>
      <c r="L280" s="25"/>
      <c r="M280" s="89" t="s">
        <v>1</v>
      </c>
      <c r="N280" s="90" t="s">
        <v>40</v>
      </c>
      <c r="O280" s="35"/>
      <c r="P280" s="91">
        <f>O280*H280</f>
        <v>0</v>
      </c>
      <c r="Q280" s="91">
        <v>0.22656999999999999</v>
      </c>
      <c r="R280" s="91">
        <f>Q280*H280</f>
        <v>83.982701899999995</v>
      </c>
      <c r="S280" s="91">
        <v>0</v>
      </c>
      <c r="T280" s="92">
        <f>S280*H280</f>
        <v>0</v>
      </c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R280" s="93" t="s">
        <v>101</v>
      </c>
      <c r="AT280" s="93" t="s">
        <v>144</v>
      </c>
      <c r="AU280" s="93" t="s">
        <v>84</v>
      </c>
      <c r="AY280" s="18" t="s">
        <v>143</v>
      </c>
      <c r="BE280" s="94">
        <f>IF(N280="základní",J280,0)</f>
        <v>0</v>
      </c>
      <c r="BF280" s="94">
        <f>IF(N280="snížená",J280,0)</f>
        <v>0</v>
      </c>
      <c r="BG280" s="94">
        <f>IF(N280="zákl. přenesená",J280,0)</f>
        <v>0</v>
      </c>
      <c r="BH280" s="94">
        <f>IF(N280="sníž. přenesená",J280,0)</f>
        <v>0</v>
      </c>
      <c r="BI280" s="94">
        <f>IF(N280="nulová",J280,0)</f>
        <v>0</v>
      </c>
      <c r="BJ280" s="18" t="s">
        <v>82</v>
      </c>
      <c r="BK280" s="94">
        <f>ROUND(I280*H280,2)</f>
        <v>0</v>
      </c>
      <c r="BL280" s="18" t="s">
        <v>101</v>
      </c>
      <c r="BM280" s="93" t="s">
        <v>808</v>
      </c>
    </row>
    <row r="281" spans="1:65" s="12" customFormat="1">
      <c r="A281" s="231"/>
      <c r="B281" s="232"/>
      <c r="C281" s="231"/>
      <c r="D281" s="233" t="s">
        <v>149</v>
      </c>
      <c r="E281" s="234" t="s">
        <v>1</v>
      </c>
      <c r="F281" s="235" t="s">
        <v>173</v>
      </c>
      <c r="G281" s="231"/>
      <c r="H281" s="236">
        <v>370.67</v>
      </c>
      <c r="I281" s="231"/>
      <c r="J281" s="231"/>
      <c r="K281" s="231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82</v>
      </c>
      <c r="AY281" s="96" t="s">
        <v>143</v>
      </c>
    </row>
    <row r="282" spans="1:65" s="11" customFormat="1" ht="22.9" customHeight="1">
      <c r="A282" s="220"/>
      <c r="B282" s="221"/>
      <c r="C282" s="220"/>
      <c r="D282" s="222" t="s">
        <v>74</v>
      </c>
      <c r="E282" s="242" t="s">
        <v>85</v>
      </c>
      <c r="F282" s="242" t="s">
        <v>403</v>
      </c>
      <c r="G282" s="220"/>
      <c r="H282" s="220"/>
      <c r="I282" s="220"/>
      <c r="J282" s="243">
        <f>BK282</f>
        <v>0</v>
      </c>
      <c r="K282" s="220"/>
      <c r="L282" s="80"/>
      <c r="M282" s="82"/>
      <c r="N282" s="83"/>
      <c r="O282" s="83"/>
      <c r="P282" s="84">
        <f>SUM(P283:P287)</f>
        <v>0</v>
      </c>
      <c r="Q282" s="83"/>
      <c r="R282" s="84">
        <f>SUM(R283:R287)</f>
        <v>0</v>
      </c>
      <c r="S282" s="83"/>
      <c r="T282" s="85">
        <f>SUM(T283:T287)</f>
        <v>57.048200000000008</v>
      </c>
      <c r="AR282" s="81" t="s">
        <v>82</v>
      </c>
      <c r="AT282" s="86" t="s">
        <v>74</v>
      </c>
      <c r="AU282" s="86" t="s">
        <v>82</v>
      </c>
      <c r="AY282" s="81" t="s">
        <v>143</v>
      </c>
      <c r="BK282" s="87">
        <f>SUM(BK283:BK287)</f>
        <v>0</v>
      </c>
    </row>
    <row r="283" spans="1:65" s="2" customFormat="1" ht="21.75" customHeight="1">
      <c r="A283" s="148"/>
      <c r="B283" s="149"/>
      <c r="C283" s="225" t="s">
        <v>404</v>
      </c>
      <c r="D283" s="225" t="s">
        <v>144</v>
      </c>
      <c r="E283" s="226" t="s">
        <v>405</v>
      </c>
      <c r="F283" s="227" t="s">
        <v>406</v>
      </c>
      <c r="G283" s="228" t="s">
        <v>287</v>
      </c>
      <c r="H283" s="229">
        <v>25.931000000000001</v>
      </c>
      <c r="I283" s="88"/>
      <c r="J283" s="230">
        <f>ROUND(I283*H283,2)</f>
        <v>0</v>
      </c>
      <c r="K283" s="227" t="s">
        <v>250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2.2000000000000002</v>
      </c>
      <c r="T283" s="92">
        <f>S283*H283</f>
        <v>57.048200000000008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809</v>
      </c>
    </row>
    <row r="284" spans="1:65" s="14" customFormat="1" ht="22.5">
      <c r="A284" s="244"/>
      <c r="B284" s="245"/>
      <c r="C284" s="244"/>
      <c r="D284" s="233" t="s">
        <v>149</v>
      </c>
      <c r="E284" s="246" t="s">
        <v>1</v>
      </c>
      <c r="F284" s="247" t="s">
        <v>408</v>
      </c>
      <c r="G284" s="244"/>
      <c r="H284" s="246" t="s">
        <v>1</v>
      </c>
      <c r="I284" s="244"/>
      <c r="J284" s="244"/>
      <c r="K284" s="244"/>
      <c r="L284" s="107"/>
      <c r="M284" s="109"/>
      <c r="N284" s="110"/>
      <c r="O284" s="110"/>
      <c r="P284" s="110"/>
      <c r="Q284" s="110"/>
      <c r="R284" s="110"/>
      <c r="S284" s="110"/>
      <c r="T284" s="111"/>
      <c r="AT284" s="108" t="s">
        <v>149</v>
      </c>
      <c r="AU284" s="108" t="s">
        <v>84</v>
      </c>
      <c r="AV284" s="14" t="s">
        <v>82</v>
      </c>
      <c r="AW284" s="14" t="s">
        <v>31</v>
      </c>
      <c r="AX284" s="14" t="s">
        <v>75</v>
      </c>
      <c r="AY284" s="108" t="s">
        <v>143</v>
      </c>
    </row>
    <row r="285" spans="1:65" s="12" customFormat="1" ht="22.5">
      <c r="A285" s="231"/>
      <c r="B285" s="232"/>
      <c r="C285" s="231"/>
      <c r="D285" s="233" t="s">
        <v>149</v>
      </c>
      <c r="E285" s="234" t="s">
        <v>1</v>
      </c>
      <c r="F285" s="235" t="s">
        <v>810</v>
      </c>
      <c r="G285" s="231"/>
      <c r="H285" s="236">
        <v>19.646000000000001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2" customFormat="1" ht="22.5">
      <c r="A286" s="231"/>
      <c r="B286" s="232"/>
      <c r="C286" s="231"/>
      <c r="D286" s="233" t="s">
        <v>149</v>
      </c>
      <c r="E286" s="234" t="s">
        <v>1</v>
      </c>
      <c r="F286" s="235" t="s">
        <v>811</v>
      </c>
      <c r="G286" s="231"/>
      <c r="H286" s="236">
        <v>6.2850000000000001</v>
      </c>
      <c r="I286" s="231"/>
      <c r="J286" s="231"/>
      <c r="K286" s="231"/>
      <c r="L286" s="95"/>
      <c r="M286" s="97"/>
      <c r="N286" s="98"/>
      <c r="O286" s="98"/>
      <c r="P286" s="98"/>
      <c r="Q286" s="98"/>
      <c r="R286" s="98"/>
      <c r="S286" s="98"/>
      <c r="T286" s="99"/>
      <c r="AT286" s="96" t="s">
        <v>149</v>
      </c>
      <c r="AU286" s="96" t="s">
        <v>84</v>
      </c>
      <c r="AV286" s="12" t="s">
        <v>84</v>
      </c>
      <c r="AW286" s="12" t="s">
        <v>31</v>
      </c>
      <c r="AX286" s="12" t="s">
        <v>75</v>
      </c>
      <c r="AY286" s="96" t="s">
        <v>143</v>
      </c>
    </row>
    <row r="287" spans="1:65" s="15" customFormat="1">
      <c r="A287" s="248"/>
      <c r="B287" s="249"/>
      <c r="C287" s="248"/>
      <c r="D287" s="233" t="s">
        <v>149</v>
      </c>
      <c r="E287" s="250" t="s">
        <v>1</v>
      </c>
      <c r="F287" s="251" t="s">
        <v>255</v>
      </c>
      <c r="G287" s="248"/>
      <c r="H287" s="252">
        <v>25.931000000000001</v>
      </c>
      <c r="I287" s="248"/>
      <c r="J287" s="248"/>
      <c r="K287" s="248"/>
      <c r="L287" s="112"/>
      <c r="M287" s="114"/>
      <c r="N287" s="115"/>
      <c r="O287" s="115"/>
      <c r="P287" s="115"/>
      <c r="Q287" s="115"/>
      <c r="R287" s="115"/>
      <c r="S287" s="115"/>
      <c r="T287" s="116"/>
      <c r="AT287" s="113" t="s">
        <v>149</v>
      </c>
      <c r="AU287" s="113" t="s">
        <v>84</v>
      </c>
      <c r="AV287" s="15" t="s">
        <v>101</v>
      </c>
      <c r="AW287" s="15" t="s">
        <v>31</v>
      </c>
      <c r="AX287" s="15" t="s">
        <v>82</v>
      </c>
      <c r="AY287" s="113" t="s">
        <v>143</v>
      </c>
    </row>
    <row r="288" spans="1:65" s="11" customFormat="1" ht="22.9" customHeight="1">
      <c r="A288" s="220"/>
      <c r="B288" s="221"/>
      <c r="C288" s="220"/>
      <c r="D288" s="222" t="s">
        <v>74</v>
      </c>
      <c r="E288" s="242" t="s">
        <v>101</v>
      </c>
      <c r="F288" s="242" t="s">
        <v>411</v>
      </c>
      <c r="G288" s="220"/>
      <c r="H288" s="220"/>
      <c r="I288" s="220"/>
      <c r="J288" s="243">
        <f>BK288</f>
        <v>0</v>
      </c>
      <c r="K288" s="220"/>
      <c r="L288" s="80"/>
      <c r="M288" s="82"/>
      <c r="N288" s="83"/>
      <c r="O288" s="83"/>
      <c r="P288" s="84">
        <f>SUM(P289:P291)</f>
        <v>0</v>
      </c>
      <c r="Q288" s="83"/>
      <c r="R288" s="84">
        <f>SUM(R289:R291)</f>
        <v>0</v>
      </c>
      <c r="S288" s="83"/>
      <c r="T288" s="85">
        <f>SUM(T289:T291)</f>
        <v>0</v>
      </c>
      <c r="AR288" s="81" t="s">
        <v>82</v>
      </c>
      <c r="AT288" s="86" t="s">
        <v>74</v>
      </c>
      <c r="AU288" s="86" t="s">
        <v>82</v>
      </c>
      <c r="AY288" s="81" t="s">
        <v>143</v>
      </c>
      <c r="BK288" s="87">
        <f>SUM(BK289:BK291)</f>
        <v>0</v>
      </c>
    </row>
    <row r="289" spans="1:65" s="2" customFormat="1" ht="16.5" customHeight="1">
      <c r="A289" s="148"/>
      <c r="B289" s="149"/>
      <c r="C289" s="225" t="s">
        <v>412</v>
      </c>
      <c r="D289" s="225" t="s">
        <v>144</v>
      </c>
      <c r="E289" s="226" t="s">
        <v>413</v>
      </c>
      <c r="F289" s="227" t="s">
        <v>414</v>
      </c>
      <c r="G289" s="228" t="s">
        <v>287</v>
      </c>
      <c r="H289" s="229">
        <v>39.290999999999997</v>
      </c>
      <c r="I289" s="88"/>
      <c r="J289" s="230">
        <f>ROUND(I289*H289,2)</f>
        <v>0</v>
      </c>
      <c r="K289" s="227" t="s">
        <v>250</v>
      </c>
      <c r="L289" s="25"/>
      <c r="M289" s="89" t="s">
        <v>1</v>
      </c>
      <c r="N289" s="90" t="s">
        <v>40</v>
      </c>
      <c r="O289" s="35"/>
      <c r="P289" s="91">
        <f>O289*H289</f>
        <v>0</v>
      </c>
      <c r="Q289" s="91">
        <v>0</v>
      </c>
      <c r="R289" s="91">
        <f>Q289*H289</f>
        <v>0</v>
      </c>
      <c r="S289" s="91">
        <v>0</v>
      </c>
      <c r="T289" s="92">
        <f>S289*H289</f>
        <v>0</v>
      </c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R289" s="93" t="s">
        <v>101</v>
      </c>
      <c r="AT289" s="93" t="s">
        <v>144</v>
      </c>
      <c r="AU289" s="93" t="s">
        <v>84</v>
      </c>
      <c r="AY289" s="18" t="s">
        <v>143</v>
      </c>
      <c r="BE289" s="94">
        <f>IF(N289="základní",J289,0)</f>
        <v>0</v>
      </c>
      <c r="BF289" s="94">
        <f>IF(N289="snížená",J289,0)</f>
        <v>0</v>
      </c>
      <c r="BG289" s="94">
        <f>IF(N289="zákl. přenesená",J289,0)</f>
        <v>0</v>
      </c>
      <c r="BH289" s="94">
        <f>IF(N289="sníž. přenesená",J289,0)</f>
        <v>0</v>
      </c>
      <c r="BI289" s="94">
        <f>IF(N289="nulová",J289,0)</f>
        <v>0</v>
      </c>
      <c r="BJ289" s="18" t="s">
        <v>82</v>
      </c>
      <c r="BK289" s="94">
        <f>ROUND(I289*H289,2)</f>
        <v>0</v>
      </c>
      <c r="BL289" s="18" t="s">
        <v>101</v>
      </c>
      <c r="BM289" s="93" t="s">
        <v>812</v>
      </c>
    </row>
    <row r="290" spans="1:65" s="12" customFormat="1">
      <c r="A290" s="231"/>
      <c r="B290" s="232"/>
      <c r="C290" s="231"/>
      <c r="D290" s="233" t="s">
        <v>149</v>
      </c>
      <c r="E290" s="234" t="s">
        <v>1</v>
      </c>
      <c r="F290" s="235" t="s">
        <v>813</v>
      </c>
      <c r="G290" s="231"/>
      <c r="H290" s="236">
        <v>39.290999999999997</v>
      </c>
      <c r="I290" s="231"/>
      <c r="J290" s="231"/>
      <c r="K290" s="231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75</v>
      </c>
      <c r="AY290" s="96" t="s">
        <v>143</v>
      </c>
    </row>
    <row r="291" spans="1:65" s="15" customFormat="1">
      <c r="A291" s="248"/>
      <c r="B291" s="249"/>
      <c r="C291" s="248"/>
      <c r="D291" s="233" t="s">
        <v>149</v>
      </c>
      <c r="E291" s="250" t="s">
        <v>418</v>
      </c>
      <c r="F291" s="251" t="s">
        <v>255</v>
      </c>
      <c r="G291" s="248"/>
      <c r="H291" s="252">
        <v>39.290999999999997</v>
      </c>
      <c r="I291" s="248"/>
      <c r="J291" s="248"/>
      <c r="K291" s="248"/>
      <c r="L291" s="112"/>
      <c r="M291" s="114"/>
      <c r="N291" s="115"/>
      <c r="O291" s="115"/>
      <c r="P291" s="115"/>
      <c r="Q291" s="115"/>
      <c r="R291" s="115"/>
      <c r="S291" s="115"/>
      <c r="T291" s="116"/>
      <c r="AT291" s="113" t="s">
        <v>149</v>
      </c>
      <c r="AU291" s="113" t="s">
        <v>84</v>
      </c>
      <c r="AV291" s="15" t="s">
        <v>101</v>
      </c>
      <c r="AW291" s="15" t="s">
        <v>31</v>
      </c>
      <c r="AX291" s="15" t="s">
        <v>82</v>
      </c>
      <c r="AY291" s="113" t="s">
        <v>143</v>
      </c>
    </row>
    <row r="292" spans="1:65" s="11" customFormat="1" ht="22.9" customHeight="1">
      <c r="A292" s="220"/>
      <c r="B292" s="221"/>
      <c r="C292" s="220"/>
      <c r="D292" s="222" t="s">
        <v>74</v>
      </c>
      <c r="E292" s="242" t="s">
        <v>104</v>
      </c>
      <c r="F292" s="242" t="s">
        <v>425</v>
      </c>
      <c r="G292" s="220"/>
      <c r="H292" s="220"/>
      <c r="I292" s="220"/>
      <c r="J292" s="243">
        <f>BK292</f>
        <v>0</v>
      </c>
      <c r="K292" s="220"/>
      <c r="L292" s="80"/>
      <c r="M292" s="82"/>
      <c r="N292" s="83"/>
      <c r="O292" s="83"/>
      <c r="P292" s="84">
        <f>SUM(P293:P300)</f>
        <v>0</v>
      </c>
      <c r="Q292" s="83"/>
      <c r="R292" s="84">
        <f>SUM(R293:R300)</f>
        <v>0</v>
      </c>
      <c r="S292" s="83"/>
      <c r="T292" s="85">
        <f>SUM(T293:T300)</f>
        <v>0</v>
      </c>
      <c r="AR292" s="81" t="s">
        <v>82</v>
      </c>
      <c r="AT292" s="86" t="s">
        <v>74</v>
      </c>
      <c r="AU292" s="86" t="s">
        <v>82</v>
      </c>
      <c r="AY292" s="81" t="s">
        <v>143</v>
      </c>
      <c r="BK292" s="87">
        <f>SUM(BK293:BK300)</f>
        <v>0</v>
      </c>
    </row>
    <row r="293" spans="1:65" s="2" customFormat="1" ht="44.25" customHeight="1">
      <c r="A293" s="148"/>
      <c r="B293" s="149"/>
      <c r="C293" s="225" t="s">
        <v>419</v>
      </c>
      <c r="D293" s="225" t="s">
        <v>144</v>
      </c>
      <c r="E293" s="226" t="s">
        <v>427</v>
      </c>
      <c r="F293" s="227" t="s">
        <v>428</v>
      </c>
      <c r="G293" s="228" t="s">
        <v>245</v>
      </c>
      <c r="H293" s="229">
        <v>109.68899999999999</v>
      </c>
      <c r="I293" s="88"/>
      <c r="J293" s="230">
        <f>ROUND(I293*H293,2)</f>
        <v>0</v>
      </c>
      <c r="K293" s="227" t="s">
        <v>1</v>
      </c>
      <c r="L293" s="25"/>
      <c r="M293" s="89" t="s">
        <v>1</v>
      </c>
      <c r="N293" s="90" t="s">
        <v>40</v>
      </c>
      <c r="O293" s="35"/>
      <c r="P293" s="91">
        <f>O293*H293</f>
        <v>0</v>
      </c>
      <c r="Q293" s="91">
        <v>0</v>
      </c>
      <c r="R293" s="91">
        <f>Q293*H293</f>
        <v>0</v>
      </c>
      <c r="S293" s="91">
        <v>0</v>
      </c>
      <c r="T293" s="92">
        <f>S293*H293</f>
        <v>0</v>
      </c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R293" s="93" t="s">
        <v>101</v>
      </c>
      <c r="AT293" s="93" t="s">
        <v>144</v>
      </c>
      <c r="AU293" s="93" t="s">
        <v>84</v>
      </c>
      <c r="AY293" s="18" t="s">
        <v>143</v>
      </c>
      <c r="BE293" s="94">
        <f>IF(N293="základní",J293,0)</f>
        <v>0</v>
      </c>
      <c r="BF293" s="94">
        <f>IF(N293="snížená",J293,0)</f>
        <v>0</v>
      </c>
      <c r="BG293" s="94">
        <f>IF(N293="zákl. přenesená",J293,0)</f>
        <v>0</v>
      </c>
      <c r="BH293" s="94">
        <f>IF(N293="sníž. přenesená",J293,0)</f>
        <v>0</v>
      </c>
      <c r="BI293" s="94">
        <f>IF(N293="nulová",J293,0)</f>
        <v>0</v>
      </c>
      <c r="BJ293" s="18" t="s">
        <v>82</v>
      </c>
      <c r="BK293" s="94">
        <f>ROUND(I293*H293,2)</f>
        <v>0</v>
      </c>
      <c r="BL293" s="18" t="s">
        <v>101</v>
      </c>
      <c r="BM293" s="93" t="s">
        <v>814</v>
      </c>
    </row>
    <row r="294" spans="1:65" s="12" customFormat="1">
      <c r="A294" s="231"/>
      <c r="B294" s="232"/>
      <c r="C294" s="231"/>
      <c r="D294" s="233" t="s">
        <v>149</v>
      </c>
      <c r="E294" s="234" t="s">
        <v>1</v>
      </c>
      <c r="F294" s="235" t="s">
        <v>174</v>
      </c>
      <c r="G294" s="231"/>
      <c r="H294" s="236">
        <v>109.68899999999999</v>
      </c>
      <c r="I294" s="231"/>
      <c r="J294" s="231"/>
      <c r="K294" s="231"/>
      <c r="L294" s="95"/>
      <c r="M294" s="97"/>
      <c r="N294" s="98"/>
      <c r="O294" s="98"/>
      <c r="P294" s="98"/>
      <c r="Q294" s="98"/>
      <c r="R294" s="98"/>
      <c r="S294" s="98"/>
      <c r="T294" s="99"/>
      <c r="AT294" s="96" t="s">
        <v>149</v>
      </c>
      <c r="AU294" s="96" t="s">
        <v>84</v>
      </c>
      <c r="AV294" s="12" t="s">
        <v>84</v>
      </c>
      <c r="AW294" s="12" t="s">
        <v>31</v>
      </c>
      <c r="AX294" s="12" t="s">
        <v>82</v>
      </c>
      <c r="AY294" s="96" t="s">
        <v>143</v>
      </c>
    </row>
    <row r="295" spans="1:65" s="2" customFormat="1" ht="44.25" customHeight="1">
      <c r="A295" s="148"/>
      <c r="B295" s="149"/>
      <c r="C295" s="225" t="s">
        <v>426</v>
      </c>
      <c r="D295" s="225" t="s">
        <v>144</v>
      </c>
      <c r="E295" s="226" t="s">
        <v>431</v>
      </c>
      <c r="F295" s="227" t="s">
        <v>432</v>
      </c>
      <c r="G295" s="228" t="s">
        <v>245</v>
      </c>
      <c r="H295" s="229">
        <v>118.688</v>
      </c>
      <c r="I295" s="88"/>
      <c r="J295" s="230">
        <f>ROUND(I295*H295,2)</f>
        <v>0</v>
      </c>
      <c r="K295" s="227" t="s">
        <v>1</v>
      </c>
      <c r="L295" s="25"/>
      <c r="M295" s="89" t="s">
        <v>1</v>
      </c>
      <c r="N295" s="90" t="s">
        <v>40</v>
      </c>
      <c r="O295" s="35"/>
      <c r="P295" s="91">
        <f>O295*H295</f>
        <v>0</v>
      </c>
      <c r="Q295" s="91">
        <v>0</v>
      </c>
      <c r="R295" s="91">
        <f>Q295*H295</f>
        <v>0</v>
      </c>
      <c r="S295" s="91">
        <v>0</v>
      </c>
      <c r="T295" s="92">
        <f>S295*H295</f>
        <v>0</v>
      </c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R295" s="93" t="s">
        <v>101</v>
      </c>
      <c r="AT295" s="93" t="s">
        <v>144</v>
      </c>
      <c r="AU295" s="93" t="s">
        <v>84</v>
      </c>
      <c r="AY295" s="18" t="s">
        <v>143</v>
      </c>
      <c r="BE295" s="94">
        <f>IF(N295="základní",J295,0)</f>
        <v>0</v>
      </c>
      <c r="BF295" s="94">
        <f>IF(N295="snížená",J295,0)</f>
        <v>0</v>
      </c>
      <c r="BG295" s="94">
        <f>IF(N295="zákl. přenesená",J295,0)</f>
        <v>0</v>
      </c>
      <c r="BH295" s="94">
        <f>IF(N295="sníž. přenesená",J295,0)</f>
        <v>0</v>
      </c>
      <c r="BI295" s="94">
        <f>IF(N295="nulová",J295,0)</f>
        <v>0</v>
      </c>
      <c r="BJ295" s="18" t="s">
        <v>82</v>
      </c>
      <c r="BK295" s="94">
        <f>ROUND(I295*H295,2)</f>
        <v>0</v>
      </c>
      <c r="BL295" s="18" t="s">
        <v>101</v>
      </c>
      <c r="BM295" s="93" t="s">
        <v>815</v>
      </c>
    </row>
    <row r="296" spans="1:65" s="12" customFormat="1">
      <c r="A296" s="231"/>
      <c r="B296" s="232"/>
      <c r="C296" s="231"/>
      <c r="D296" s="233" t="s">
        <v>149</v>
      </c>
      <c r="E296" s="234" t="s">
        <v>1</v>
      </c>
      <c r="F296" s="235" t="s">
        <v>178</v>
      </c>
      <c r="G296" s="231"/>
      <c r="H296" s="236">
        <v>118.688</v>
      </c>
      <c r="I296" s="231"/>
      <c r="J296" s="231"/>
      <c r="K296" s="231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82</v>
      </c>
      <c r="AY296" s="96" t="s">
        <v>143</v>
      </c>
    </row>
    <row r="297" spans="1:65" s="2" customFormat="1" ht="44.25" customHeight="1">
      <c r="A297" s="148"/>
      <c r="B297" s="149"/>
      <c r="C297" s="225" t="s">
        <v>430</v>
      </c>
      <c r="D297" s="225" t="s">
        <v>144</v>
      </c>
      <c r="E297" s="226" t="s">
        <v>646</v>
      </c>
      <c r="F297" s="227" t="s">
        <v>647</v>
      </c>
      <c r="G297" s="228" t="s">
        <v>245</v>
      </c>
      <c r="H297" s="229">
        <v>27.422000000000001</v>
      </c>
      <c r="I297" s="88"/>
      <c r="J297" s="230">
        <f>ROUND(I297*H297,2)</f>
        <v>0</v>
      </c>
      <c r="K297" s="227" t="s">
        <v>1</v>
      </c>
      <c r="L297" s="25"/>
      <c r="M297" s="89" t="s">
        <v>1</v>
      </c>
      <c r="N297" s="90" t="s">
        <v>40</v>
      </c>
      <c r="O297" s="35"/>
      <c r="P297" s="91">
        <f>O297*H297</f>
        <v>0</v>
      </c>
      <c r="Q297" s="91">
        <v>0</v>
      </c>
      <c r="R297" s="91">
        <f>Q297*H297</f>
        <v>0</v>
      </c>
      <c r="S297" s="91">
        <v>0</v>
      </c>
      <c r="T297" s="92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93" t="s">
        <v>101</v>
      </c>
      <c r="AT297" s="93" t="s">
        <v>144</v>
      </c>
      <c r="AU297" s="93" t="s">
        <v>84</v>
      </c>
      <c r="AY297" s="18" t="s">
        <v>143</v>
      </c>
      <c r="BE297" s="94">
        <f>IF(N297="základní",J297,0)</f>
        <v>0</v>
      </c>
      <c r="BF297" s="94">
        <f>IF(N297="snížená",J297,0)</f>
        <v>0</v>
      </c>
      <c r="BG297" s="94">
        <f>IF(N297="zákl. přenesená",J297,0)</f>
        <v>0</v>
      </c>
      <c r="BH297" s="94">
        <f>IF(N297="sníž. přenesená",J297,0)</f>
        <v>0</v>
      </c>
      <c r="BI297" s="94">
        <f>IF(N297="nulová",J297,0)</f>
        <v>0</v>
      </c>
      <c r="BJ297" s="18" t="s">
        <v>82</v>
      </c>
      <c r="BK297" s="94">
        <f>ROUND(I297*H297,2)</f>
        <v>0</v>
      </c>
      <c r="BL297" s="18" t="s">
        <v>101</v>
      </c>
      <c r="BM297" s="93" t="s">
        <v>816</v>
      </c>
    </row>
    <row r="298" spans="1:65" s="12" customFormat="1">
      <c r="A298" s="231"/>
      <c r="B298" s="232"/>
      <c r="C298" s="231"/>
      <c r="D298" s="233" t="s">
        <v>149</v>
      </c>
      <c r="E298" s="234" t="s">
        <v>1</v>
      </c>
      <c r="F298" s="235" t="s">
        <v>559</v>
      </c>
      <c r="G298" s="231"/>
      <c r="H298" s="236">
        <v>27.422000000000001</v>
      </c>
      <c r="I298" s="231"/>
      <c r="J298" s="231"/>
      <c r="K298" s="231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82</v>
      </c>
      <c r="AY298" s="96" t="s">
        <v>143</v>
      </c>
    </row>
    <row r="299" spans="1:65" s="2" customFormat="1" ht="44.25" customHeight="1">
      <c r="A299" s="148"/>
      <c r="B299" s="149"/>
      <c r="C299" s="225" t="s">
        <v>434</v>
      </c>
      <c r="D299" s="225" t="s">
        <v>144</v>
      </c>
      <c r="E299" s="226" t="s">
        <v>435</v>
      </c>
      <c r="F299" s="227" t="s">
        <v>436</v>
      </c>
      <c r="G299" s="228" t="s">
        <v>245</v>
      </c>
      <c r="H299" s="229">
        <v>137.11099999999999</v>
      </c>
      <c r="I299" s="88"/>
      <c r="J299" s="230">
        <f>ROUND(I299*H299,2)</f>
        <v>0</v>
      </c>
      <c r="K299" s="227" t="s">
        <v>1</v>
      </c>
      <c r="L299" s="25"/>
      <c r="M299" s="89" t="s">
        <v>1</v>
      </c>
      <c r="N299" s="90" t="s">
        <v>40</v>
      </c>
      <c r="O299" s="35"/>
      <c r="P299" s="91">
        <f>O299*H299</f>
        <v>0</v>
      </c>
      <c r="Q299" s="91">
        <v>0</v>
      </c>
      <c r="R299" s="91">
        <f>Q299*H299</f>
        <v>0</v>
      </c>
      <c r="S299" s="91">
        <v>0</v>
      </c>
      <c r="T299" s="92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93" t="s">
        <v>101</v>
      </c>
      <c r="AT299" s="93" t="s">
        <v>144</v>
      </c>
      <c r="AU299" s="93" t="s">
        <v>84</v>
      </c>
      <c r="AY299" s="18" t="s">
        <v>143</v>
      </c>
      <c r="BE299" s="94">
        <f>IF(N299="základní",J299,0)</f>
        <v>0</v>
      </c>
      <c r="BF299" s="94">
        <f>IF(N299="snížená",J299,0)</f>
        <v>0</v>
      </c>
      <c r="BG299" s="94">
        <f>IF(N299="zákl. přenesená",J299,0)</f>
        <v>0</v>
      </c>
      <c r="BH299" s="94">
        <f>IF(N299="sníž. přenesená",J299,0)</f>
        <v>0</v>
      </c>
      <c r="BI299" s="94">
        <f>IF(N299="nulová",J299,0)</f>
        <v>0</v>
      </c>
      <c r="BJ299" s="18" t="s">
        <v>82</v>
      </c>
      <c r="BK299" s="94">
        <f>ROUND(I299*H299,2)</f>
        <v>0</v>
      </c>
      <c r="BL299" s="18" t="s">
        <v>101</v>
      </c>
      <c r="BM299" s="93" t="s">
        <v>817</v>
      </c>
    </row>
    <row r="300" spans="1:65" s="12" customFormat="1">
      <c r="A300" s="231"/>
      <c r="B300" s="232"/>
      <c r="C300" s="231"/>
      <c r="D300" s="233" t="s">
        <v>149</v>
      </c>
      <c r="E300" s="234" t="s">
        <v>1</v>
      </c>
      <c r="F300" s="235" t="s">
        <v>187</v>
      </c>
      <c r="G300" s="231"/>
      <c r="H300" s="236">
        <v>137.11099999999999</v>
      </c>
      <c r="I300" s="231"/>
      <c r="J300" s="231"/>
      <c r="K300" s="231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82</v>
      </c>
      <c r="AY300" s="96" t="s">
        <v>143</v>
      </c>
    </row>
    <row r="301" spans="1:65" s="11" customFormat="1" ht="22.9" customHeight="1">
      <c r="A301" s="220"/>
      <c r="B301" s="221"/>
      <c r="C301" s="220"/>
      <c r="D301" s="222" t="s">
        <v>74</v>
      </c>
      <c r="E301" s="242" t="s">
        <v>162</v>
      </c>
      <c r="F301" s="242" t="s">
        <v>438</v>
      </c>
      <c r="G301" s="220"/>
      <c r="H301" s="220"/>
      <c r="I301" s="220"/>
      <c r="J301" s="243">
        <f>BK301</f>
        <v>0</v>
      </c>
      <c r="K301" s="220"/>
      <c r="L301" s="80"/>
      <c r="M301" s="82"/>
      <c r="N301" s="83"/>
      <c r="O301" s="83"/>
      <c r="P301" s="84">
        <f>SUM(P302:P314)</f>
        <v>0</v>
      </c>
      <c r="Q301" s="83"/>
      <c r="R301" s="84">
        <f>SUM(R302:R314)</f>
        <v>13.793850000000001</v>
      </c>
      <c r="S301" s="83"/>
      <c r="T301" s="85">
        <f>SUM(T302:T314)</f>
        <v>0</v>
      </c>
      <c r="AR301" s="81" t="s">
        <v>82</v>
      </c>
      <c r="AT301" s="86" t="s">
        <v>74</v>
      </c>
      <c r="AU301" s="86" t="s">
        <v>82</v>
      </c>
      <c r="AY301" s="81" t="s">
        <v>143</v>
      </c>
      <c r="BK301" s="87">
        <f>SUM(BK302:BK314)</f>
        <v>0</v>
      </c>
    </row>
    <row r="302" spans="1:65" s="2" customFormat="1" ht="21.75" customHeight="1">
      <c r="A302" s="148"/>
      <c r="B302" s="149"/>
      <c r="C302" s="225" t="s">
        <v>439</v>
      </c>
      <c r="D302" s="225" t="s">
        <v>144</v>
      </c>
      <c r="E302" s="226" t="s">
        <v>818</v>
      </c>
      <c r="F302" s="227" t="s">
        <v>819</v>
      </c>
      <c r="G302" s="228" t="s">
        <v>232</v>
      </c>
      <c r="H302" s="229">
        <v>15</v>
      </c>
      <c r="I302" s="88"/>
      <c r="J302" s="230">
        <f>ROUND(I302*H302,2)</f>
        <v>0</v>
      </c>
      <c r="K302" s="227" t="s">
        <v>250</v>
      </c>
      <c r="L302" s="25"/>
      <c r="M302" s="89" t="s">
        <v>1</v>
      </c>
      <c r="N302" s="90" t="s">
        <v>40</v>
      </c>
      <c r="O302" s="35"/>
      <c r="P302" s="91">
        <f>O302*H302</f>
        <v>0</v>
      </c>
      <c r="Q302" s="91">
        <v>8.4999999999999995E-4</v>
      </c>
      <c r="R302" s="91">
        <f>Q302*H302</f>
        <v>1.2749999999999999E-2</v>
      </c>
      <c r="S302" s="91">
        <v>0</v>
      </c>
      <c r="T302" s="92">
        <f>S302*H302</f>
        <v>0</v>
      </c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R302" s="93" t="s">
        <v>101</v>
      </c>
      <c r="AT302" s="93" t="s">
        <v>144</v>
      </c>
      <c r="AU302" s="93" t="s">
        <v>84</v>
      </c>
      <c r="AY302" s="18" t="s">
        <v>143</v>
      </c>
      <c r="BE302" s="94">
        <f>IF(N302="základní",J302,0)</f>
        <v>0</v>
      </c>
      <c r="BF302" s="94">
        <f>IF(N302="snížená",J302,0)</f>
        <v>0</v>
      </c>
      <c r="BG302" s="94">
        <f>IF(N302="zákl. přenesená",J302,0)</f>
        <v>0</v>
      </c>
      <c r="BH302" s="94">
        <f>IF(N302="sníž. přenesená",J302,0)</f>
        <v>0</v>
      </c>
      <c r="BI302" s="94">
        <f>IF(N302="nulová",J302,0)</f>
        <v>0</v>
      </c>
      <c r="BJ302" s="18" t="s">
        <v>82</v>
      </c>
      <c r="BK302" s="94">
        <f>ROUND(I302*H302,2)</f>
        <v>0</v>
      </c>
      <c r="BL302" s="18" t="s">
        <v>101</v>
      </c>
      <c r="BM302" s="93" t="s">
        <v>820</v>
      </c>
    </row>
    <row r="303" spans="1:65" s="12" customFormat="1">
      <c r="A303" s="231"/>
      <c r="B303" s="232"/>
      <c r="C303" s="231"/>
      <c r="D303" s="233" t="s">
        <v>149</v>
      </c>
      <c r="E303" s="234" t="s">
        <v>1</v>
      </c>
      <c r="F303" s="235" t="s">
        <v>8</v>
      </c>
      <c r="G303" s="231"/>
      <c r="H303" s="236">
        <v>15</v>
      </c>
      <c r="I303" s="231"/>
      <c r="J303" s="231"/>
      <c r="K303" s="231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82</v>
      </c>
      <c r="AY303" s="96" t="s">
        <v>143</v>
      </c>
    </row>
    <row r="304" spans="1:65" s="2" customFormat="1" ht="21.75" customHeight="1">
      <c r="A304" s="148"/>
      <c r="B304" s="149"/>
      <c r="C304" s="225" t="s">
        <v>444</v>
      </c>
      <c r="D304" s="225" t="s">
        <v>144</v>
      </c>
      <c r="E304" s="226" t="s">
        <v>821</v>
      </c>
      <c r="F304" s="227" t="s">
        <v>822</v>
      </c>
      <c r="G304" s="228" t="s">
        <v>268</v>
      </c>
      <c r="H304" s="229">
        <v>370.67</v>
      </c>
      <c r="I304" s="88"/>
      <c r="J304" s="230">
        <f>ROUND(I304*H304,2)</f>
        <v>0</v>
      </c>
      <c r="K304" s="227" t="s">
        <v>1</v>
      </c>
      <c r="L304" s="25"/>
      <c r="M304" s="89" t="s">
        <v>1</v>
      </c>
      <c r="N304" s="90" t="s">
        <v>40</v>
      </c>
      <c r="O304" s="35"/>
      <c r="P304" s="91">
        <f>O304*H304</f>
        <v>0</v>
      </c>
      <c r="Q304" s="91">
        <v>0</v>
      </c>
      <c r="R304" s="91">
        <f>Q304*H304</f>
        <v>0</v>
      </c>
      <c r="S304" s="91">
        <v>0</v>
      </c>
      <c r="T304" s="92">
        <f>S304*H304</f>
        <v>0</v>
      </c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R304" s="93" t="s">
        <v>101</v>
      </c>
      <c r="AT304" s="93" t="s">
        <v>144</v>
      </c>
      <c r="AU304" s="93" t="s">
        <v>84</v>
      </c>
      <c r="AY304" s="18" t="s">
        <v>143</v>
      </c>
      <c r="BE304" s="94">
        <f>IF(N304="základní",J304,0)</f>
        <v>0</v>
      </c>
      <c r="BF304" s="94">
        <f>IF(N304="snížená",J304,0)</f>
        <v>0</v>
      </c>
      <c r="BG304" s="94">
        <f>IF(N304="zákl. přenesená",J304,0)</f>
        <v>0</v>
      </c>
      <c r="BH304" s="94">
        <f>IF(N304="sníž. přenesená",J304,0)</f>
        <v>0</v>
      </c>
      <c r="BI304" s="94">
        <f>IF(N304="nulová",J304,0)</f>
        <v>0</v>
      </c>
      <c r="BJ304" s="18" t="s">
        <v>82</v>
      </c>
      <c r="BK304" s="94">
        <f>ROUND(I304*H304,2)</f>
        <v>0</v>
      </c>
      <c r="BL304" s="18" t="s">
        <v>101</v>
      </c>
      <c r="BM304" s="93" t="s">
        <v>823</v>
      </c>
    </row>
    <row r="305" spans="1:65" s="14" customFormat="1">
      <c r="A305" s="244"/>
      <c r="B305" s="245"/>
      <c r="C305" s="244"/>
      <c r="D305" s="233" t="s">
        <v>149</v>
      </c>
      <c r="E305" s="246" t="s">
        <v>1</v>
      </c>
      <c r="F305" s="247" t="s">
        <v>824</v>
      </c>
      <c r="G305" s="244"/>
      <c r="H305" s="246" t="s">
        <v>1</v>
      </c>
      <c r="I305" s="244"/>
      <c r="J305" s="244"/>
      <c r="K305" s="244"/>
      <c r="L305" s="107"/>
      <c r="M305" s="109"/>
      <c r="N305" s="110"/>
      <c r="O305" s="110"/>
      <c r="P305" s="110"/>
      <c r="Q305" s="110"/>
      <c r="R305" s="110"/>
      <c r="S305" s="110"/>
      <c r="T305" s="111"/>
      <c r="AT305" s="108" t="s">
        <v>149</v>
      </c>
      <c r="AU305" s="108" t="s">
        <v>84</v>
      </c>
      <c r="AV305" s="14" t="s">
        <v>82</v>
      </c>
      <c r="AW305" s="14" t="s">
        <v>31</v>
      </c>
      <c r="AX305" s="14" t="s">
        <v>75</v>
      </c>
      <c r="AY305" s="108" t="s">
        <v>143</v>
      </c>
    </row>
    <row r="306" spans="1:65" s="12" customFormat="1">
      <c r="A306" s="231"/>
      <c r="B306" s="232"/>
      <c r="C306" s="231"/>
      <c r="D306" s="233" t="s">
        <v>149</v>
      </c>
      <c r="E306" s="234" t="s">
        <v>1</v>
      </c>
      <c r="F306" s="235" t="s">
        <v>693</v>
      </c>
      <c r="G306" s="231"/>
      <c r="H306" s="236">
        <v>370.67</v>
      </c>
      <c r="I306" s="231"/>
      <c r="J306" s="231"/>
      <c r="K306" s="231"/>
      <c r="L306" s="95"/>
      <c r="M306" s="97"/>
      <c r="N306" s="98"/>
      <c r="O306" s="98"/>
      <c r="P306" s="98"/>
      <c r="Q306" s="98"/>
      <c r="R306" s="98"/>
      <c r="S306" s="98"/>
      <c r="T306" s="99"/>
      <c r="AT306" s="96" t="s">
        <v>149</v>
      </c>
      <c r="AU306" s="96" t="s">
        <v>84</v>
      </c>
      <c r="AV306" s="12" t="s">
        <v>84</v>
      </c>
      <c r="AW306" s="12" t="s">
        <v>31</v>
      </c>
      <c r="AX306" s="12" t="s">
        <v>82</v>
      </c>
      <c r="AY306" s="96" t="s">
        <v>143</v>
      </c>
    </row>
    <row r="307" spans="1:65" s="2" customFormat="1" ht="21.75" customHeight="1">
      <c r="A307" s="148"/>
      <c r="B307" s="149"/>
      <c r="C307" s="225" t="s">
        <v>451</v>
      </c>
      <c r="D307" s="225" t="s">
        <v>144</v>
      </c>
      <c r="E307" s="226" t="s">
        <v>825</v>
      </c>
      <c r="F307" s="227" t="s">
        <v>826</v>
      </c>
      <c r="G307" s="228" t="s">
        <v>232</v>
      </c>
      <c r="H307" s="229">
        <v>14</v>
      </c>
      <c r="I307" s="88"/>
      <c r="J307" s="230">
        <f>ROUND(I307*H307,2)</f>
        <v>0</v>
      </c>
      <c r="K307" s="227" t="s">
        <v>1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0</v>
      </c>
      <c r="R307" s="91">
        <f>Q307*H307</f>
        <v>0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101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101</v>
      </c>
      <c r="BM307" s="93" t="s">
        <v>827</v>
      </c>
    </row>
    <row r="308" spans="1:65" s="12" customFormat="1">
      <c r="A308" s="231"/>
      <c r="B308" s="232"/>
      <c r="C308" s="231"/>
      <c r="D308" s="233" t="s">
        <v>149</v>
      </c>
      <c r="E308" s="234" t="s">
        <v>1</v>
      </c>
      <c r="F308" s="235" t="s">
        <v>281</v>
      </c>
      <c r="G308" s="231"/>
      <c r="H308" s="236">
        <v>14</v>
      </c>
      <c r="I308" s="231"/>
      <c r="J308" s="231"/>
      <c r="K308" s="231"/>
      <c r="L308" s="95"/>
      <c r="M308" s="97"/>
      <c r="N308" s="98"/>
      <c r="O308" s="98"/>
      <c r="P308" s="98"/>
      <c r="Q308" s="98"/>
      <c r="R308" s="98"/>
      <c r="S308" s="98"/>
      <c r="T308" s="99"/>
      <c r="AT308" s="96" t="s">
        <v>149</v>
      </c>
      <c r="AU308" s="96" t="s">
        <v>84</v>
      </c>
      <c r="AV308" s="12" t="s">
        <v>84</v>
      </c>
      <c r="AW308" s="12" t="s">
        <v>31</v>
      </c>
      <c r="AX308" s="12" t="s">
        <v>82</v>
      </c>
      <c r="AY308" s="96" t="s">
        <v>143</v>
      </c>
    </row>
    <row r="309" spans="1:65" s="2" customFormat="1" ht="16.5" customHeight="1">
      <c r="A309" s="148"/>
      <c r="B309" s="149"/>
      <c r="C309" s="225" t="s">
        <v>456</v>
      </c>
      <c r="D309" s="225" t="s">
        <v>144</v>
      </c>
      <c r="E309" s="226" t="s">
        <v>828</v>
      </c>
      <c r="F309" s="227" t="s">
        <v>829</v>
      </c>
      <c r="G309" s="228" t="s">
        <v>268</v>
      </c>
      <c r="H309" s="229">
        <v>370.67</v>
      </c>
      <c r="I309" s="88"/>
      <c r="J309" s="230">
        <f>ROUND(I309*H309,2)</f>
        <v>0</v>
      </c>
      <c r="K309" s="227" t="s">
        <v>250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</v>
      </c>
      <c r="R309" s="91">
        <f>Q309*H309</f>
        <v>0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101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101</v>
      </c>
      <c r="BM309" s="93" t="s">
        <v>830</v>
      </c>
    </row>
    <row r="310" spans="1:65" s="12" customFormat="1">
      <c r="A310" s="231"/>
      <c r="B310" s="232"/>
      <c r="C310" s="231"/>
      <c r="D310" s="233" t="s">
        <v>149</v>
      </c>
      <c r="E310" s="234" t="s">
        <v>693</v>
      </c>
      <c r="F310" s="235" t="s">
        <v>831</v>
      </c>
      <c r="G310" s="231"/>
      <c r="H310" s="236">
        <v>370.67</v>
      </c>
      <c r="I310" s="231"/>
      <c r="J310" s="231"/>
      <c r="K310" s="231"/>
      <c r="L310" s="95"/>
      <c r="M310" s="97"/>
      <c r="N310" s="98"/>
      <c r="O310" s="98"/>
      <c r="P310" s="98"/>
      <c r="Q310" s="98"/>
      <c r="R310" s="98"/>
      <c r="S310" s="98"/>
      <c r="T310" s="99"/>
      <c r="AT310" s="96" t="s">
        <v>149</v>
      </c>
      <c r="AU310" s="96" t="s">
        <v>84</v>
      </c>
      <c r="AV310" s="12" t="s">
        <v>84</v>
      </c>
      <c r="AW310" s="12" t="s">
        <v>31</v>
      </c>
      <c r="AX310" s="12" t="s">
        <v>82</v>
      </c>
      <c r="AY310" s="96" t="s">
        <v>143</v>
      </c>
    </row>
    <row r="311" spans="1:65" s="2" customFormat="1" ht="21.75" customHeight="1">
      <c r="A311" s="148"/>
      <c r="B311" s="149"/>
      <c r="C311" s="225" t="s">
        <v>461</v>
      </c>
      <c r="D311" s="225" t="s">
        <v>144</v>
      </c>
      <c r="E311" s="226" t="s">
        <v>457</v>
      </c>
      <c r="F311" s="227" t="s">
        <v>458</v>
      </c>
      <c r="G311" s="228" t="s">
        <v>232</v>
      </c>
      <c r="H311" s="229">
        <v>30</v>
      </c>
      <c r="I311" s="88"/>
      <c r="J311" s="230">
        <f>ROUND(I311*H311,2)</f>
        <v>0</v>
      </c>
      <c r="K311" s="227" t="s">
        <v>250</v>
      </c>
      <c r="L311" s="25"/>
      <c r="M311" s="89" t="s">
        <v>1</v>
      </c>
      <c r="N311" s="90" t="s">
        <v>40</v>
      </c>
      <c r="O311" s="35"/>
      <c r="P311" s="91">
        <f>O311*H311</f>
        <v>0</v>
      </c>
      <c r="Q311" s="91">
        <v>0.45937</v>
      </c>
      <c r="R311" s="91">
        <f>Q311*H311</f>
        <v>13.7811</v>
      </c>
      <c r="S311" s="91">
        <v>0</v>
      </c>
      <c r="T311" s="92">
        <f>S311*H311</f>
        <v>0</v>
      </c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R311" s="93" t="s">
        <v>101</v>
      </c>
      <c r="AT311" s="93" t="s">
        <v>144</v>
      </c>
      <c r="AU311" s="93" t="s">
        <v>84</v>
      </c>
      <c r="AY311" s="18" t="s">
        <v>143</v>
      </c>
      <c r="BE311" s="94">
        <f>IF(N311="základní",J311,0)</f>
        <v>0</v>
      </c>
      <c r="BF311" s="94">
        <f>IF(N311="snížená",J311,0)</f>
        <v>0</v>
      </c>
      <c r="BG311" s="94">
        <f>IF(N311="zákl. přenesená",J311,0)</f>
        <v>0</v>
      </c>
      <c r="BH311" s="94">
        <f>IF(N311="sníž. přenesená",J311,0)</f>
        <v>0</v>
      </c>
      <c r="BI311" s="94">
        <f>IF(N311="nulová",J311,0)</f>
        <v>0</v>
      </c>
      <c r="BJ311" s="18" t="s">
        <v>82</v>
      </c>
      <c r="BK311" s="94">
        <f>ROUND(I311*H311,2)</f>
        <v>0</v>
      </c>
      <c r="BL311" s="18" t="s">
        <v>101</v>
      </c>
      <c r="BM311" s="93" t="s">
        <v>832</v>
      </c>
    </row>
    <row r="312" spans="1:65" s="12" customFormat="1">
      <c r="A312" s="231"/>
      <c r="B312" s="232"/>
      <c r="C312" s="231"/>
      <c r="D312" s="233" t="s">
        <v>149</v>
      </c>
      <c r="E312" s="234" t="s">
        <v>1</v>
      </c>
      <c r="F312" s="235" t="s">
        <v>833</v>
      </c>
      <c r="G312" s="231"/>
      <c r="H312" s="236">
        <v>30</v>
      </c>
      <c r="I312" s="231"/>
      <c r="J312" s="231"/>
      <c r="K312" s="231"/>
      <c r="L312" s="95"/>
      <c r="M312" s="97"/>
      <c r="N312" s="98"/>
      <c r="O312" s="98"/>
      <c r="P312" s="98"/>
      <c r="Q312" s="98"/>
      <c r="R312" s="98"/>
      <c r="S312" s="98"/>
      <c r="T312" s="99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82</v>
      </c>
      <c r="AY312" s="96" t="s">
        <v>143</v>
      </c>
    </row>
    <row r="313" spans="1:65" s="2" customFormat="1" ht="21.75" customHeight="1">
      <c r="A313" s="148"/>
      <c r="B313" s="149"/>
      <c r="C313" s="225" t="s">
        <v>465</v>
      </c>
      <c r="D313" s="225" t="s">
        <v>144</v>
      </c>
      <c r="E313" s="226" t="s">
        <v>834</v>
      </c>
      <c r="F313" s="227" t="s">
        <v>835</v>
      </c>
      <c r="G313" s="228" t="s">
        <v>268</v>
      </c>
      <c r="H313" s="229">
        <v>4</v>
      </c>
      <c r="I313" s="88"/>
      <c r="J313" s="230">
        <f>ROUND(I313*H313,2)</f>
        <v>0</v>
      </c>
      <c r="K313" s="227" t="s">
        <v>1</v>
      </c>
      <c r="L313" s="25"/>
      <c r="M313" s="89" t="s">
        <v>1</v>
      </c>
      <c r="N313" s="90" t="s">
        <v>40</v>
      </c>
      <c r="O313" s="35"/>
      <c r="P313" s="91">
        <f>O313*H313</f>
        <v>0</v>
      </c>
      <c r="Q313" s="91">
        <v>0</v>
      </c>
      <c r="R313" s="91">
        <f>Q313*H313</f>
        <v>0</v>
      </c>
      <c r="S313" s="91">
        <v>0</v>
      </c>
      <c r="T313" s="92">
        <f>S313*H313</f>
        <v>0</v>
      </c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R313" s="93" t="s">
        <v>101</v>
      </c>
      <c r="AT313" s="93" t="s">
        <v>144</v>
      </c>
      <c r="AU313" s="93" t="s">
        <v>84</v>
      </c>
      <c r="AY313" s="18" t="s">
        <v>143</v>
      </c>
      <c r="BE313" s="94">
        <f>IF(N313="základní",J313,0)</f>
        <v>0</v>
      </c>
      <c r="BF313" s="94">
        <f>IF(N313="snížená",J313,0)</f>
        <v>0</v>
      </c>
      <c r="BG313" s="94">
        <f>IF(N313="zákl. přenesená",J313,0)</f>
        <v>0</v>
      </c>
      <c r="BH313" s="94">
        <f>IF(N313="sníž. přenesená",J313,0)</f>
        <v>0</v>
      </c>
      <c r="BI313" s="94">
        <f>IF(N313="nulová",J313,0)</f>
        <v>0</v>
      </c>
      <c r="BJ313" s="18" t="s">
        <v>82</v>
      </c>
      <c r="BK313" s="94">
        <f>ROUND(I313*H313,2)</f>
        <v>0</v>
      </c>
      <c r="BL313" s="18" t="s">
        <v>101</v>
      </c>
      <c r="BM313" s="93" t="s">
        <v>836</v>
      </c>
    </row>
    <row r="314" spans="1:65" s="12" customFormat="1">
      <c r="A314" s="231"/>
      <c r="B314" s="232"/>
      <c r="C314" s="231"/>
      <c r="D314" s="233" t="s">
        <v>149</v>
      </c>
      <c r="E314" s="234" t="s">
        <v>1</v>
      </c>
      <c r="F314" s="235" t="s">
        <v>837</v>
      </c>
      <c r="G314" s="231"/>
      <c r="H314" s="236">
        <v>4</v>
      </c>
      <c r="I314" s="231"/>
      <c r="J314" s="231"/>
      <c r="K314" s="231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82</v>
      </c>
      <c r="AY314" s="96" t="s">
        <v>143</v>
      </c>
    </row>
    <row r="315" spans="1:65" s="11" customFormat="1" ht="22.9" customHeight="1">
      <c r="A315" s="220"/>
      <c r="B315" s="221"/>
      <c r="C315" s="220"/>
      <c r="D315" s="222" t="s">
        <v>74</v>
      </c>
      <c r="E315" s="242" t="s">
        <v>165</v>
      </c>
      <c r="F315" s="242" t="s">
        <v>460</v>
      </c>
      <c r="G315" s="220"/>
      <c r="H315" s="220"/>
      <c r="I315" s="220"/>
      <c r="J315" s="243">
        <f>BK315</f>
        <v>0</v>
      </c>
      <c r="K315" s="220"/>
      <c r="L315" s="80"/>
      <c r="M315" s="82"/>
      <c r="N315" s="83"/>
      <c r="O315" s="83"/>
      <c r="P315" s="84">
        <f>SUM(P316:P363)</f>
        <v>0</v>
      </c>
      <c r="Q315" s="83"/>
      <c r="R315" s="84">
        <f>SUM(R316:R363)</f>
        <v>0</v>
      </c>
      <c r="S315" s="83"/>
      <c r="T315" s="85">
        <f>SUM(T316:T363)</f>
        <v>2.9</v>
      </c>
      <c r="AR315" s="81" t="s">
        <v>82</v>
      </c>
      <c r="AT315" s="86" t="s">
        <v>74</v>
      </c>
      <c r="AU315" s="86" t="s">
        <v>82</v>
      </c>
      <c r="AY315" s="81" t="s">
        <v>143</v>
      </c>
      <c r="BK315" s="87">
        <f>SUM(BK316:BK363)</f>
        <v>0</v>
      </c>
    </row>
    <row r="316" spans="1:65" s="2" customFormat="1" ht="21.75" customHeight="1">
      <c r="A316" s="148"/>
      <c r="B316" s="149"/>
      <c r="C316" s="225" t="s">
        <v>469</v>
      </c>
      <c r="D316" s="225" t="s">
        <v>144</v>
      </c>
      <c r="E316" s="226" t="s">
        <v>838</v>
      </c>
      <c r="F316" s="227" t="s">
        <v>839</v>
      </c>
      <c r="G316" s="228" t="s">
        <v>287</v>
      </c>
      <c r="H316" s="229">
        <v>1.1599999999999999</v>
      </c>
      <c r="I316" s="88"/>
      <c r="J316" s="230">
        <f>ROUND(I316*H316,2)</f>
        <v>0</v>
      </c>
      <c r="K316" s="227" t="s">
        <v>250</v>
      </c>
      <c r="L316" s="25"/>
      <c r="M316" s="89" t="s">
        <v>1</v>
      </c>
      <c r="N316" s="90" t="s">
        <v>40</v>
      </c>
      <c r="O316" s="35"/>
      <c r="P316" s="91">
        <f>O316*H316</f>
        <v>0</v>
      </c>
      <c r="Q316" s="91">
        <v>0</v>
      </c>
      <c r="R316" s="91">
        <f>Q316*H316</f>
        <v>0</v>
      </c>
      <c r="S316" s="91">
        <v>2.5</v>
      </c>
      <c r="T316" s="92">
        <f>S316*H316</f>
        <v>2.9</v>
      </c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R316" s="93" t="s">
        <v>101</v>
      </c>
      <c r="AT316" s="93" t="s">
        <v>144</v>
      </c>
      <c r="AU316" s="93" t="s">
        <v>84</v>
      </c>
      <c r="AY316" s="18" t="s">
        <v>143</v>
      </c>
      <c r="BE316" s="94">
        <f>IF(N316="základní",J316,0)</f>
        <v>0</v>
      </c>
      <c r="BF316" s="94">
        <f>IF(N316="snížená",J316,0)</f>
        <v>0</v>
      </c>
      <c r="BG316" s="94">
        <f>IF(N316="zákl. přenesená",J316,0)</f>
        <v>0</v>
      </c>
      <c r="BH316" s="94">
        <f>IF(N316="sníž. přenesená",J316,0)</f>
        <v>0</v>
      </c>
      <c r="BI316" s="94">
        <f>IF(N316="nulová",J316,0)</f>
        <v>0</v>
      </c>
      <c r="BJ316" s="18" t="s">
        <v>82</v>
      </c>
      <c r="BK316" s="94">
        <f>ROUND(I316*H316,2)</f>
        <v>0</v>
      </c>
      <c r="BL316" s="18" t="s">
        <v>101</v>
      </c>
      <c r="BM316" s="93" t="s">
        <v>840</v>
      </c>
    </row>
    <row r="317" spans="1:65" s="12" customFormat="1">
      <c r="A317" s="231"/>
      <c r="B317" s="232"/>
      <c r="C317" s="231"/>
      <c r="D317" s="233" t="s">
        <v>149</v>
      </c>
      <c r="E317" s="234" t="s">
        <v>1</v>
      </c>
      <c r="F317" s="235" t="s">
        <v>841</v>
      </c>
      <c r="G317" s="231"/>
      <c r="H317" s="236">
        <v>1.1599999999999999</v>
      </c>
      <c r="I317" s="231"/>
      <c r="J317" s="231"/>
      <c r="K317" s="231"/>
      <c r="L317" s="95"/>
      <c r="M317" s="97"/>
      <c r="N317" s="98"/>
      <c r="O317" s="98"/>
      <c r="P317" s="98"/>
      <c r="Q317" s="98"/>
      <c r="R317" s="98"/>
      <c r="S317" s="98"/>
      <c r="T317" s="99"/>
      <c r="AT317" s="96" t="s">
        <v>149</v>
      </c>
      <c r="AU317" s="96" t="s">
        <v>84</v>
      </c>
      <c r="AV317" s="12" t="s">
        <v>84</v>
      </c>
      <c r="AW317" s="12" t="s">
        <v>31</v>
      </c>
      <c r="AX317" s="12" t="s">
        <v>82</v>
      </c>
      <c r="AY317" s="96" t="s">
        <v>143</v>
      </c>
    </row>
    <row r="318" spans="1:65" s="2" customFormat="1" ht="16.5" customHeight="1">
      <c r="A318" s="148"/>
      <c r="B318" s="149"/>
      <c r="C318" s="225" t="s">
        <v>473</v>
      </c>
      <c r="D318" s="225" t="s">
        <v>144</v>
      </c>
      <c r="E318" s="226" t="s">
        <v>462</v>
      </c>
      <c r="F318" s="227" t="s">
        <v>463</v>
      </c>
      <c r="G318" s="228" t="s">
        <v>268</v>
      </c>
      <c r="H318" s="229">
        <v>30</v>
      </c>
      <c r="I318" s="88"/>
      <c r="J318" s="230">
        <f>ROUND(I318*H318,2)</f>
        <v>0</v>
      </c>
      <c r="K318" s="227" t="s">
        <v>250</v>
      </c>
      <c r="L318" s="25"/>
      <c r="M318" s="89" t="s">
        <v>1</v>
      </c>
      <c r="N318" s="90" t="s">
        <v>40</v>
      </c>
      <c r="O318" s="35"/>
      <c r="P318" s="91">
        <f>O318*H318</f>
        <v>0</v>
      </c>
      <c r="Q318" s="91">
        <v>0</v>
      </c>
      <c r="R318" s="91">
        <f>Q318*H318</f>
        <v>0</v>
      </c>
      <c r="S318" s="91">
        <v>0</v>
      </c>
      <c r="T318" s="92">
        <f>S318*H318</f>
        <v>0</v>
      </c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R318" s="93" t="s">
        <v>101</v>
      </c>
      <c r="AT318" s="93" t="s">
        <v>144</v>
      </c>
      <c r="AU318" s="93" t="s">
        <v>84</v>
      </c>
      <c r="AY318" s="18" t="s">
        <v>143</v>
      </c>
      <c r="BE318" s="94">
        <f>IF(N318="základní",J318,0)</f>
        <v>0</v>
      </c>
      <c r="BF318" s="94">
        <f>IF(N318="snížená",J318,0)</f>
        <v>0</v>
      </c>
      <c r="BG318" s="94">
        <f>IF(N318="zákl. přenesená",J318,0)</f>
        <v>0</v>
      </c>
      <c r="BH318" s="94">
        <f>IF(N318="sníž. přenesená",J318,0)</f>
        <v>0</v>
      </c>
      <c r="BI318" s="94">
        <f>IF(N318="nulová",J318,0)</f>
        <v>0</v>
      </c>
      <c r="BJ318" s="18" t="s">
        <v>82</v>
      </c>
      <c r="BK318" s="94">
        <f>ROUND(I318*H318,2)</f>
        <v>0</v>
      </c>
      <c r="BL318" s="18" t="s">
        <v>101</v>
      </c>
      <c r="BM318" s="93" t="s">
        <v>842</v>
      </c>
    </row>
    <row r="319" spans="1:65" s="12" customFormat="1">
      <c r="A319" s="231"/>
      <c r="B319" s="232"/>
      <c r="C319" s="231"/>
      <c r="D319" s="233" t="s">
        <v>149</v>
      </c>
      <c r="E319" s="234" t="s">
        <v>1</v>
      </c>
      <c r="F319" s="235" t="s">
        <v>196</v>
      </c>
      <c r="G319" s="231"/>
      <c r="H319" s="236">
        <v>30</v>
      </c>
      <c r="I319" s="231"/>
      <c r="J319" s="231"/>
      <c r="K319" s="231"/>
      <c r="L319" s="95"/>
      <c r="M319" s="97"/>
      <c r="N319" s="98"/>
      <c r="O319" s="98"/>
      <c r="P319" s="98"/>
      <c r="Q319" s="98"/>
      <c r="R319" s="98"/>
      <c r="S319" s="98"/>
      <c r="T319" s="99"/>
      <c r="AT319" s="96" t="s">
        <v>149</v>
      </c>
      <c r="AU319" s="96" t="s">
        <v>84</v>
      </c>
      <c r="AV319" s="12" t="s">
        <v>84</v>
      </c>
      <c r="AW319" s="12" t="s">
        <v>31</v>
      </c>
      <c r="AX319" s="12" t="s">
        <v>82</v>
      </c>
      <c r="AY319" s="96" t="s">
        <v>143</v>
      </c>
    </row>
    <row r="320" spans="1:65" s="2" customFormat="1" ht="21.75" customHeight="1">
      <c r="A320" s="148"/>
      <c r="B320" s="149"/>
      <c r="C320" s="225" t="s">
        <v>477</v>
      </c>
      <c r="D320" s="225" t="s">
        <v>144</v>
      </c>
      <c r="E320" s="226" t="s">
        <v>466</v>
      </c>
      <c r="F320" s="227" t="s">
        <v>467</v>
      </c>
      <c r="G320" s="228" t="s">
        <v>245</v>
      </c>
      <c r="H320" s="229">
        <v>303.298</v>
      </c>
      <c r="I320" s="88"/>
      <c r="J320" s="230">
        <f>ROUND(I320*H320,2)</f>
        <v>0</v>
      </c>
      <c r="K320" s="227" t="s">
        <v>250</v>
      </c>
      <c r="L320" s="25"/>
      <c r="M320" s="89" t="s">
        <v>1</v>
      </c>
      <c r="N320" s="90" t="s">
        <v>40</v>
      </c>
      <c r="O320" s="35"/>
      <c r="P320" s="91">
        <f>O320*H320</f>
        <v>0</v>
      </c>
      <c r="Q320" s="91">
        <v>0</v>
      </c>
      <c r="R320" s="91">
        <f>Q320*H320</f>
        <v>0</v>
      </c>
      <c r="S320" s="91">
        <v>0</v>
      </c>
      <c r="T320" s="92">
        <f>S320*H320</f>
        <v>0</v>
      </c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R320" s="93" t="s">
        <v>101</v>
      </c>
      <c r="AT320" s="93" t="s">
        <v>144</v>
      </c>
      <c r="AU320" s="93" t="s">
        <v>84</v>
      </c>
      <c r="AY320" s="18" t="s">
        <v>143</v>
      </c>
      <c r="BE320" s="94">
        <f>IF(N320="základní",J320,0)</f>
        <v>0</v>
      </c>
      <c r="BF320" s="94">
        <f>IF(N320="snížená",J320,0)</f>
        <v>0</v>
      </c>
      <c r="BG320" s="94">
        <f>IF(N320="zákl. přenesená",J320,0)</f>
        <v>0</v>
      </c>
      <c r="BH320" s="94">
        <f>IF(N320="sníž. přenesená",J320,0)</f>
        <v>0</v>
      </c>
      <c r="BI320" s="94">
        <f>IF(N320="nulová",J320,0)</f>
        <v>0</v>
      </c>
      <c r="BJ320" s="18" t="s">
        <v>82</v>
      </c>
      <c r="BK320" s="94">
        <f>ROUND(I320*H320,2)</f>
        <v>0</v>
      </c>
      <c r="BL320" s="18" t="s">
        <v>101</v>
      </c>
      <c r="BM320" s="93" t="s">
        <v>843</v>
      </c>
    </row>
    <row r="321" spans="1:65" s="12" customFormat="1">
      <c r="A321" s="231"/>
      <c r="B321" s="232"/>
      <c r="C321" s="231"/>
      <c r="D321" s="233" t="s">
        <v>149</v>
      </c>
      <c r="E321" s="234" t="s">
        <v>1</v>
      </c>
      <c r="F321" s="235" t="s">
        <v>176</v>
      </c>
      <c r="G321" s="231"/>
      <c r="H321" s="236">
        <v>137.11099999999999</v>
      </c>
      <c r="I321" s="231"/>
      <c r="J321" s="231"/>
      <c r="K321" s="231"/>
      <c r="L321" s="95"/>
      <c r="M321" s="97"/>
      <c r="N321" s="98"/>
      <c r="O321" s="98"/>
      <c r="P321" s="98"/>
      <c r="Q321" s="98"/>
      <c r="R321" s="98"/>
      <c r="S321" s="98"/>
      <c r="T321" s="99"/>
      <c r="AT321" s="96" t="s">
        <v>149</v>
      </c>
      <c r="AU321" s="96" t="s">
        <v>84</v>
      </c>
      <c r="AV321" s="12" t="s">
        <v>84</v>
      </c>
      <c r="AW321" s="12" t="s">
        <v>31</v>
      </c>
      <c r="AX321" s="12" t="s">
        <v>75</v>
      </c>
      <c r="AY321" s="96" t="s">
        <v>143</v>
      </c>
    </row>
    <row r="322" spans="1:65" s="12" customFormat="1">
      <c r="A322" s="231"/>
      <c r="B322" s="232"/>
      <c r="C322" s="231"/>
      <c r="D322" s="233" t="s">
        <v>149</v>
      </c>
      <c r="E322" s="234" t="s">
        <v>1</v>
      </c>
      <c r="F322" s="235" t="s">
        <v>181</v>
      </c>
      <c r="G322" s="231"/>
      <c r="H322" s="236">
        <v>166.18700000000001</v>
      </c>
      <c r="I322" s="231"/>
      <c r="J322" s="231"/>
      <c r="K322" s="231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75</v>
      </c>
      <c r="AY322" s="96" t="s">
        <v>143</v>
      </c>
    </row>
    <row r="323" spans="1:65" s="15" customFormat="1">
      <c r="A323" s="248"/>
      <c r="B323" s="249"/>
      <c r="C323" s="248"/>
      <c r="D323" s="233" t="s">
        <v>149</v>
      </c>
      <c r="E323" s="250" t="s">
        <v>1</v>
      </c>
      <c r="F323" s="251" t="s">
        <v>255</v>
      </c>
      <c r="G323" s="248"/>
      <c r="H323" s="252">
        <v>303.298</v>
      </c>
      <c r="I323" s="248"/>
      <c r="J323" s="248"/>
      <c r="K323" s="248"/>
      <c r="L323" s="112"/>
      <c r="M323" s="114"/>
      <c r="N323" s="115"/>
      <c r="O323" s="115"/>
      <c r="P323" s="115"/>
      <c r="Q323" s="115"/>
      <c r="R323" s="115"/>
      <c r="S323" s="115"/>
      <c r="T323" s="116"/>
      <c r="AT323" s="113" t="s">
        <v>149</v>
      </c>
      <c r="AU323" s="113" t="s">
        <v>84</v>
      </c>
      <c r="AV323" s="15" t="s">
        <v>101</v>
      </c>
      <c r="AW323" s="15" t="s">
        <v>31</v>
      </c>
      <c r="AX323" s="15" t="s">
        <v>82</v>
      </c>
      <c r="AY323" s="113" t="s">
        <v>143</v>
      </c>
    </row>
    <row r="324" spans="1:65" s="2" customFormat="1" ht="21.75" customHeight="1">
      <c r="A324" s="148"/>
      <c r="B324" s="149"/>
      <c r="C324" s="225" t="s">
        <v>482</v>
      </c>
      <c r="D324" s="225" t="s">
        <v>144</v>
      </c>
      <c r="E324" s="226" t="s">
        <v>470</v>
      </c>
      <c r="F324" s="227" t="s">
        <v>471</v>
      </c>
      <c r="G324" s="228" t="s">
        <v>245</v>
      </c>
      <c r="H324" s="229">
        <v>87.227000000000004</v>
      </c>
      <c r="I324" s="88"/>
      <c r="J324" s="230">
        <f>ROUND(I324*H324,2)</f>
        <v>0</v>
      </c>
      <c r="K324" s="227" t="s">
        <v>250</v>
      </c>
      <c r="L324" s="25"/>
      <c r="M324" s="89" t="s">
        <v>1</v>
      </c>
      <c r="N324" s="90" t="s">
        <v>40</v>
      </c>
      <c r="O324" s="35"/>
      <c r="P324" s="91">
        <f>O324*H324</f>
        <v>0</v>
      </c>
      <c r="Q324" s="91">
        <v>0</v>
      </c>
      <c r="R324" s="91">
        <f>Q324*H324</f>
        <v>0</v>
      </c>
      <c r="S324" s="91">
        <v>0</v>
      </c>
      <c r="T324" s="92">
        <f>S324*H324</f>
        <v>0</v>
      </c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R324" s="93" t="s">
        <v>101</v>
      </c>
      <c r="AT324" s="93" t="s">
        <v>144</v>
      </c>
      <c r="AU324" s="93" t="s">
        <v>84</v>
      </c>
      <c r="AY324" s="18" t="s">
        <v>143</v>
      </c>
      <c r="BE324" s="94">
        <f>IF(N324="základní",J324,0)</f>
        <v>0</v>
      </c>
      <c r="BF324" s="94">
        <f>IF(N324="snížená",J324,0)</f>
        <v>0</v>
      </c>
      <c r="BG324" s="94">
        <f>IF(N324="zákl. přenesená",J324,0)</f>
        <v>0</v>
      </c>
      <c r="BH324" s="94">
        <f>IF(N324="sníž. přenesená",J324,0)</f>
        <v>0</v>
      </c>
      <c r="BI324" s="94">
        <f>IF(N324="nulová",J324,0)</f>
        <v>0</v>
      </c>
      <c r="BJ324" s="18" t="s">
        <v>82</v>
      </c>
      <c r="BK324" s="94">
        <f>ROUND(I324*H324,2)</f>
        <v>0</v>
      </c>
      <c r="BL324" s="18" t="s">
        <v>101</v>
      </c>
      <c r="BM324" s="93" t="s">
        <v>844</v>
      </c>
    </row>
    <row r="325" spans="1:65" s="12" customFormat="1">
      <c r="A325" s="231"/>
      <c r="B325" s="232"/>
      <c r="C325" s="231"/>
      <c r="D325" s="233" t="s">
        <v>149</v>
      </c>
      <c r="E325" s="234" t="s">
        <v>1</v>
      </c>
      <c r="F325" s="235" t="s">
        <v>184</v>
      </c>
      <c r="G325" s="231"/>
      <c r="H325" s="236">
        <v>87.227000000000004</v>
      </c>
      <c r="I325" s="231"/>
      <c r="J325" s="231"/>
      <c r="K325" s="231"/>
      <c r="L325" s="95"/>
      <c r="M325" s="97"/>
      <c r="N325" s="98"/>
      <c r="O325" s="98"/>
      <c r="P325" s="98"/>
      <c r="Q325" s="98"/>
      <c r="R325" s="98"/>
      <c r="S325" s="98"/>
      <c r="T325" s="99"/>
      <c r="AT325" s="96" t="s">
        <v>149</v>
      </c>
      <c r="AU325" s="96" t="s">
        <v>84</v>
      </c>
      <c r="AV325" s="12" t="s">
        <v>84</v>
      </c>
      <c r="AW325" s="12" t="s">
        <v>31</v>
      </c>
      <c r="AX325" s="12" t="s">
        <v>82</v>
      </c>
      <c r="AY325" s="96" t="s">
        <v>143</v>
      </c>
    </row>
    <row r="326" spans="1:65" s="2" customFormat="1" ht="21.75" customHeight="1">
      <c r="A326" s="148"/>
      <c r="B326" s="149"/>
      <c r="C326" s="225" t="s">
        <v>487</v>
      </c>
      <c r="D326" s="225" t="s">
        <v>144</v>
      </c>
      <c r="E326" s="226" t="s">
        <v>474</v>
      </c>
      <c r="F326" s="227" t="s">
        <v>475</v>
      </c>
      <c r="G326" s="228" t="s">
        <v>343</v>
      </c>
      <c r="H326" s="229">
        <v>57.048000000000002</v>
      </c>
      <c r="I326" s="88"/>
      <c r="J326" s="230">
        <f>ROUND(I326*H326,2)</f>
        <v>0</v>
      </c>
      <c r="K326" s="227" t="s">
        <v>1</v>
      </c>
      <c r="L326" s="25"/>
      <c r="M326" s="89" t="s">
        <v>1</v>
      </c>
      <c r="N326" s="90" t="s">
        <v>40</v>
      </c>
      <c r="O326" s="35"/>
      <c r="P326" s="91">
        <f>O326*H326</f>
        <v>0</v>
      </c>
      <c r="Q326" s="91">
        <v>0</v>
      </c>
      <c r="R326" s="91">
        <f>Q326*H326</f>
        <v>0</v>
      </c>
      <c r="S326" s="91">
        <v>0</v>
      </c>
      <c r="T326" s="92">
        <f>S326*H326</f>
        <v>0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93" t="s">
        <v>101</v>
      </c>
      <c r="AT326" s="93" t="s">
        <v>144</v>
      </c>
      <c r="AU326" s="93" t="s">
        <v>84</v>
      </c>
      <c r="AY326" s="18" t="s">
        <v>143</v>
      </c>
      <c r="BE326" s="94">
        <f>IF(N326="základní",J326,0)</f>
        <v>0</v>
      </c>
      <c r="BF326" s="94">
        <f>IF(N326="snížená",J326,0)</f>
        <v>0</v>
      </c>
      <c r="BG326" s="94">
        <f>IF(N326="zákl. přenesená",J326,0)</f>
        <v>0</v>
      </c>
      <c r="BH326" s="94">
        <f>IF(N326="sníž. přenesená",J326,0)</f>
        <v>0</v>
      </c>
      <c r="BI326" s="94">
        <f>IF(N326="nulová",J326,0)</f>
        <v>0</v>
      </c>
      <c r="BJ326" s="18" t="s">
        <v>82</v>
      </c>
      <c r="BK326" s="94">
        <f>ROUND(I326*H326,2)</f>
        <v>0</v>
      </c>
      <c r="BL326" s="18" t="s">
        <v>101</v>
      </c>
      <c r="BM326" s="93" t="s">
        <v>845</v>
      </c>
    </row>
    <row r="327" spans="1:65" s="12" customFormat="1">
      <c r="A327" s="231"/>
      <c r="B327" s="232"/>
      <c r="C327" s="231"/>
      <c r="D327" s="233" t="s">
        <v>149</v>
      </c>
      <c r="E327" s="234" t="s">
        <v>1</v>
      </c>
      <c r="F327" s="235" t="s">
        <v>846</v>
      </c>
      <c r="G327" s="231"/>
      <c r="H327" s="236">
        <v>57.048000000000002</v>
      </c>
      <c r="I327" s="231"/>
      <c r="J327" s="231"/>
      <c r="K327" s="231"/>
      <c r="L327" s="95"/>
      <c r="M327" s="97"/>
      <c r="N327" s="98"/>
      <c r="O327" s="98"/>
      <c r="P327" s="98"/>
      <c r="Q327" s="98"/>
      <c r="R327" s="98"/>
      <c r="S327" s="98"/>
      <c r="T327" s="99"/>
      <c r="AT327" s="96" t="s">
        <v>149</v>
      </c>
      <c r="AU327" s="96" t="s">
        <v>84</v>
      </c>
      <c r="AV327" s="12" t="s">
        <v>84</v>
      </c>
      <c r="AW327" s="12" t="s">
        <v>31</v>
      </c>
      <c r="AX327" s="12" t="s">
        <v>82</v>
      </c>
      <c r="AY327" s="96" t="s">
        <v>143</v>
      </c>
    </row>
    <row r="328" spans="1:65" s="2" customFormat="1" ht="21.75" customHeight="1">
      <c r="A328" s="148"/>
      <c r="B328" s="149"/>
      <c r="C328" s="225" t="s">
        <v>495</v>
      </c>
      <c r="D328" s="225" t="s">
        <v>144</v>
      </c>
      <c r="E328" s="226" t="s">
        <v>478</v>
      </c>
      <c r="F328" s="227" t="s">
        <v>479</v>
      </c>
      <c r="G328" s="228" t="s">
        <v>343</v>
      </c>
      <c r="H328" s="229">
        <v>59.948</v>
      </c>
      <c r="I328" s="88"/>
      <c r="J328" s="230">
        <f>ROUND(I328*H328,2)</f>
        <v>0</v>
      </c>
      <c r="K328" s="227" t="s">
        <v>250</v>
      </c>
      <c r="L328" s="25"/>
      <c r="M328" s="89" t="s">
        <v>1</v>
      </c>
      <c r="N328" s="90" t="s">
        <v>40</v>
      </c>
      <c r="O328" s="35"/>
      <c r="P328" s="91">
        <f>O328*H328</f>
        <v>0</v>
      </c>
      <c r="Q328" s="91">
        <v>0</v>
      </c>
      <c r="R328" s="91">
        <f>Q328*H328</f>
        <v>0</v>
      </c>
      <c r="S328" s="91">
        <v>0</v>
      </c>
      <c r="T328" s="92">
        <f>S328*H328</f>
        <v>0</v>
      </c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R328" s="93" t="s">
        <v>101</v>
      </c>
      <c r="AT328" s="93" t="s">
        <v>144</v>
      </c>
      <c r="AU328" s="93" t="s">
        <v>84</v>
      </c>
      <c r="AY328" s="18" t="s">
        <v>143</v>
      </c>
      <c r="BE328" s="94">
        <f>IF(N328="základní",J328,0)</f>
        <v>0</v>
      </c>
      <c r="BF328" s="94">
        <f>IF(N328="snížená",J328,0)</f>
        <v>0</v>
      </c>
      <c r="BG328" s="94">
        <f>IF(N328="zákl. přenesená",J328,0)</f>
        <v>0</v>
      </c>
      <c r="BH328" s="94">
        <f>IF(N328="sníž. přenesená",J328,0)</f>
        <v>0</v>
      </c>
      <c r="BI328" s="94">
        <f>IF(N328="nulová",J328,0)</f>
        <v>0</v>
      </c>
      <c r="BJ328" s="18" t="s">
        <v>82</v>
      </c>
      <c r="BK328" s="94">
        <f>ROUND(I328*H328,2)</f>
        <v>0</v>
      </c>
      <c r="BL328" s="18" t="s">
        <v>101</v>
      </c>
      <c r="BM328" s="93" t="s">
        <v>847</v>
      </c>
    </row>
    <row r="329" spans="1:65" s="12" customFormat="1">
      <c r="A329" s="231"/>
      <c r="B329" s="232"/>
      <c r="C329" s="231"/>
      <c r="D329" s="233" t="s">
        <v>149</v>
      </c>
      <c r="E329" s="234" t="s">
        <v>205</v>
      </c>
      <c r="F329" s="235" t="s">
        <v>848</v>
      </c>
      <c r="G329" s="231"/>
      <c r="H329" s="236">
        <v>59.948</v>
      </c>
      <c r="I329" s="231"/>
      <c r="J329" s="231"/>
      <c r="K329" s="231"/>
      <c r="L329" s="95"/>
      <c r="M329" s="97"/>
      <c r="N329" s="98"/>
      <c r="O329" s="98"/>
      <c r="P329" s="98"/>
      <c r="Q329" s="98"/>
      <c r="R329" s="98"/>
      <c r="S329" s="98"/>
      <c r="T329" s="99"/>
      <c r="AT329" s="96" t="s">
        <v>149</v>
      </c>
      <c r="AU329" s="96" t="s">
        <v>84</v>
      </c>
      <c r="AV329" s="12" t="s">
        <v>84</v>
      </c>
      <c r="AW329" s="12" t="s">
        <v>31</v>
      </c>
      <c r="AX329" s="12" t="s">
        <v>75</v>
      </c>
      <c r="AY329" s="96" t="s">
        <v>143</v>
      </c>
    </row>
    <row r="330" spans="1:65" s="15" customFormat="1">
      <c r="A330" s="248"/>
      <c r="B330" s="249"/>
      <c r="C330" s="248"/>
      <c r="D330" s="233" t="s">
        <v>149</v>
      </c>
      <c r="E330" s="250" t="s">
        <v>1</v>
      </c>
      <c r="F330" s="251" t="s">
        <v>255</v>
      </c>
      <c r="G330" s="248"/>
      <c r="H330" s="252">
        <v>59.948</v>
      </c>
      <c r="I330" s="248"/>
      <c r="J330" s="248"/>
      <c r="K330" s="248"/>
      <c r="L330" s="112"/>
      <c r="M330" s="114"/>
      <c r="N330" s="115"/>
      <c r="O330" s="115"/>
      <c r="P330" s="115"/>
      <c r="Q330" s="115"/>
      <c r="R330" s="115"/>
      <c r="S330" s="115"/>
      <c r="T330" s="116"/>
      <c r="AT330" s="113" t="s">
        <v>149</v>
      </c>
      <c r="AU330" s="113" t="s">
        <v>84</v>
      </c>
      <c r="AV330" s="15" t="s">
        <v>101</v>
      </c>
      <c r="AW330" s="15" t="s">
        <v>31</v>
      </c>
      <c r="AX330" s="15" t="s">
        <v>82</v>
      </c>
      <c r="AY330" s="113" t="s">
        <v>143</v>
      </c>
    </row>
    <row r="331" spans="1:65" s="2" customFormat="1" ht="21.75" customHeight="1">
      <c r="A331" s="148"/>
      <c r="B331" s="149"/>
      <c r="C331" s="225" t="s">
        <v>501</v>
      </c>
      <c r="D331" s="225" t="s">
        <v>144</v>
      </c>
      <c r="E331" s="226" t="s">
        <v>483</v>
      </c>
      <c r="F331" s="227" t="s">
        <v>484</v>
      </c>
      <c r="G331" s="228" t="s">
        <v>343</v>
      </c>
      <c r="H331" s="229">
        <v>3536.9319999999998</v>
      </c>
      <c r="I331" s="88"/>
      <c r="J331" s="230">
        <f>ROUND(I331*H331,2)</f>
        <v>0</v>
      </c>
      <c r="K331" s="227" t="s">
        <v>250</v>
      </c>
      <c r="L331" s="25"/>
      <c r="M331" s="89" t="s">
        <v>1</v>
      </c>
      <c r="N331" s="90" t="s">
        <v>40</v>
      </c>
      <c r="O331" s="35"/>
      <c r="P331" s="91">
        <f>O331*H331</f>
        <v>0</v>
      </c>
      <c r="Q331" s="91">
        <v>0</v>
      </c>
      <c r="R331" s="91">
        <f>Q331*H331</f>
        <v>0</v>
      </c>
      <c r="S331" s="91">
        <v>0</v>
      </c>
      <c r="T331" s="92">
        <f>S331*H331</f>
        <v>0</v>
      </c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R331" s="93" t="s">
        <v>101</v>
      </c>
      <c r="AT331" s="93" t="s">
        <v>144</v>
      </c>
      <c r="AU331" s="93" t="s">
        <v>84</v>
      </c>
      <c r="AY331" s="18" t="s">
        <v>143</v>
      </c>
      <c r="BE331" s="94">
        <f>IF(N331="základní",J331,0)</f>
        <v>0</v>
      </c>
      <c r="BF331" s="94">
        <f>IF(N331="snížená",J331,0)</f>
        <v>0</v>
      </c>
      <c r="BG331" s="94">
        <f>IF(N331="zákl. přenesená",J331,0)</f>
        <v>0</v>
      </c>
      <c r="BH331" s="94">
        <f>IF(N331="sníž. přenesená",J331,0)</f>
        <v>0</v>
      </c>
      <c r="BI331" s="94">
        <f>IF(N331="nulová",J331,0)</f>
        <v>0</v>
      </c>
      <c r="BJ331" s="18" t="s">
        <v>82</v>
      </c>
      <c r="BK331" s="94">
        <f>ROUND(I331*H331,2)</f>
        <v>0</v>
      </c>
      <c r="BL331" s="18" t="s">
        <v>101</v>
      </c>
      <c r="BM331" s="93" t="s">
        <v>849</v>
      </c>
    </row>
    <row r="332" spans="1:65" s="12" customFormat="1">
      <c r="A332" s="231"/>
      <c r="B332" s="232"/>
      <c r="C332" s="231"/>
      <c r="D332" s="233" t="s">
        <v>149</v>
      </c>
      <c r="E332" s="234" t="s">
        <v>1</v>
      </c>
      <c r="F332" s="235" t="s">
        <v>486</v>
      </c>
      <c r="G332" s="231"/>
      <c r="H332" s="236">
        <v>3536.9319999999998</v>
      </c>
      <c r="I332" s="231"/>
      <c r="J332" s="231"/>
      <c r="K332" s="231"/>
      <c r="L332" s="95"/>
      <c r="M332" s="97"/>
      <c r="N332" s="98"/>
      <c r="O332" s="98"/>
      <c r="P332" s="98"/>
      <c r="Q332" s="98"/>
      <c r="R332" s="98"/>
      <c r="S332" s="98"/>
      <c r="T332" s="99"/>
      <c r="AT332" s="96" t="s">
        <v>149</v>
      </c>
      <c r="AU332" s="96" t="s">
        <v>84</v>
      </c>
      <c r="AV332" s="12" t="s">
        <v>84</v>
      </c>
      <c r="AW332" s="12" t="s">
        <v>31</v>
      </c>
      <c r="AX332" s="12" t="s">
        <v>82</v>
      </c>
      <c r="AY332" s="96" t="s">
        <v>143</v>
      </c>
    </row>
    <row r="333" spans="1:65" s="2" customFormat="1" ht="16.5" customHeight="1">
      <c r="A333" s="148"/>
      <c r="B333" s="149"/>
      <c r="C333" s="225" t="s">
        <v>509</v>
      </c>
      <c r="D333" s="225" t="s">
        <v>144</v>
      </c>
      <c r="E333" s="226" t="s">
        <v>488</v>
      </c>
      <c r="F333" s="227" t="s">
        <v>489</v>
      </c>
      <c r="G333" s="228" t="s">
        <v>343</v>
      </c>
      <c r="H333" s="229">
        <v>177.94200000000001</v>
      </c>
      <c r="I333" s="88"/>
      <c r="J333" s="230">
        <f>ROUND(I333*H333,2)</f>
        <v>0</v>
      </c>
      <c r="K333" s="227" t="s">
        <v>250</v>
      </c>
      <c r="L333" s="25"/>
      <c r="M333" s="89" t="s">
        <v>1</v>
      </c>
      <c r="N333" s="90" t="s">
        <v>40</v>
      </c>
      <c r="O333" s="35"/>
      <c r="P333" s="91">
        <f>O333*H333</f>
        <v>0</v>
      </c>
      <c r="Q333" s="91">
        <v>0</v>
      </c>
      <c r="R333" s="91">
        <f>Q333*H333</f>
        <v>0</v>
      </c>
      <c r="S333" s="91">
        <v>0</v>
      </c>
      <c r="T333" s="92">
        <f>S333*H333</f>
        <v>0</v>
      </c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R333" s="93" t="s">
        <v>101</v>
      </c>
      <c r="AT333" s="93" t="s">
        <v>144</v>
      </c>
      <c r="AU333" s="93" t="s">
        <v>84</v>
      </c>
      <c r="AY333" s="18" t="s">
        <v>143</v>
      </c>
      <c r="BE333" s="94">
        <f>IF(N333="základní",J333,0)</f>
        <v>0</v>
      </c>
      <c r="BF333" s="94">
        <f>IF(N333="snížená",J333,0)</f>
        <v>0</v>
      </c>
      <c r="BG333" s="94">
        <f>IF(N333="zákl. přenesená",J333,0)</f>
        <v>0</v>
      </c>
      <c r="BH333" s="94">
        <f>IF(N333="sníž. přenesená",J333,0)</f>
        <v>0</v>
      </c>
      <c r="BI333" s="94">
        <f>IF(N333="nulová",J333,0)</f>
        <v>0</v>
      </c>
      <c r="BJ333" s="18" t="s">
        <v>82</v>
      </c>
      <c r="BK333" s="94">
        <f>ROUND(I333*H333,2)</f>
        <v>0</v>
      </c>
      <c r="BL333" s="18" t="s">
        <v>101</v>
      </c>
      <c r="BM333" s="93" t="s">
        <v>850</v>
      </c>
    </row>
    <row r="334" spans="1:65" s="12" customFormat="1">
      <c r="A334" s="231"/>
      <c r="B334" s="232"/>
      <c r="C334" s="231"/>
      <c r="D334" s="233" t="s">
        <v>149</v>
      </c>
      <c r="E334" s="234" t="s">
        <v>1</v>
      </c>
      <c r="F334" s="235" t="s">
        <v>851</v>
      </c>
      <c r="G334" s="231"/>
      <c r="H334" s="236">
        <v>365.60700000000003</v>
      </c>
      <c r="I334" s="231"/>
      <c r="J334" s="231"/>
      <c r="K334" s="231"/>
      <c r="L334" s="95"/>
      <c r="M334" s="97"/>
      <c r="N334" s="98"/>
      <c r="O334" s="98"/>
      <c r="P334" s="98"/>
      <c r="Q334" s="98"/>
      <c r="R334" s="98"/>
      <c r="S334" s="98"/>
      <c r="T334" s="99"/>
      <c r="AT334" s="96" t="s">
        <v>149</v>
      </c>
      <c r="AU334" s="96" t="s">
        <v>84</v>
      </c>
      <c r="AV334" s="12" t="s">
        <v>84</v>
      </c>
      <c r="AW334" s="12" t="s">
        <v>31</v>
      </c>
      <c r="AX334" s="12" t="s">
        <v>75</v>
      </c>
      <c r="AY334" s="96" t="s">
        <v>143</v>
      </c>
    </row>
    <row r="335" spans="1:65" s="12" customFormat="1">
      <c r="A335" s="231"/>
      <c r="B335" s="232"/>
      <c r="C335" s="231"/>
      <c r="D335" s="233" t="s">
        <v>149</v>
      </c>
      <c r="E335" s="234" t="s">
        <v>1</v>
      </c>
      <c r="F335" s="235" t="s">
        <v>492</v>
      </c>
      <c r="G335" s="231"/>
      <c r="H335" s="236">
        <v>-59.948</v>
      </c>
      <c r="I335" s="231"/>
      <c r="J335" s="231"/>
      <c r="K335" s="231"/>
      <c r="L335" s="95"/>
      <c r="M335" s="97"/>
      <c r="N335" s="98"/>
      <c r="O335" s="98"/>
      <c r="P335" s="98"/>
      <c r="Q335" s="98"/>
      <c r="R335" s="98"/>
      <c r="S335" s="98"/>
      <c r="T335" s="99"/>
      <c r="AT335" s="96" t="s">
        <v>149</v>
      </c>
      <c r="AU335" s="96" t="s">
        <v>84</v>
      </c>
      <c r="AV335" s="12" t="s">
        <v>84</v>
      </c>
      <c r="AW335" s="12" t="s">
        <v>31</v>
      </c>
      <c r="AX335" s="12" t="s">
        <v>75</v>
      </c>
      <c r="AY335" s="96" t="s">
        <v>143</v>
      </c>
    </row>
    <row r="336" spans="1:65" s="12" customFormat="1">
      <c r="A336" s="231"/>
      <c r="B336" s="232"/>
      <c r="C336" s="231"/>
      <c r="D336" s="233" t="s">
        <v>149</v>
      </c>
      <c r="E336" s="234" t="s">
        <v>1</v>
      </c>
      <c r="F336" s="235" t="s">
        <v>493</v>
      </c>
      <c r="G336" s="231"/>
      <c r="H336" s="236">
        <v>-127.717</v>
      </c>
      <c r="I336" s="231"/>
      <c r="J336" s="231"/>
      <c r="K336" s="231"/>
      <c r="L336" s="95"/>
      <c r="M336" s="97"/>
      <c r="N336" s="98"/>
      <c r="O336" s="98"/>
      <c r="P336" s="98"/>
      <c r="Q336" s="98"/>
      <c r="R336" s="98"/>
      <c r="S336" s="98"/>
      <c r="T336" s="99"/>
      <c r="AT336" s="96" t="s">
        <v>149</v>
      </c>
      <c r="AU336" s="96" t="s">
        <v>84</v>
      </c>
      <c r="AV336" s="12" t="s">
        <v>84</v>
      </c>
      <c r="AW336" s="12" t="s">
        <v>31</v>
      </c>
      <c r="AX336" s="12" t="s">
        <v>75</v>
      </c>
      <c r="AY336" s="96" t="s">
        <v>143</v>
      </c>
    </row>
    <row r="337" spans="1:65" s="16" customFormat="1">
      <c r="A337" s="253"/>
      <c r="B337" s="254"/>
      <c r="C337" s="253"/>
      <c r="D337" s="233" t="s">
        <v>149</v>
      </c>
      <c r="E337" s="255" t="s">
        <v>201</v>
      </c>
      <c r="F337" s="256" t="s">
        <v>299</v>
      </c>
      <c r="G337" s="253"/>
      <c r="H337" s="257">
        <v>177.94200000000001</v>
      </c>
      <c r="I337" s="253"/>
      <c r="J337" s="253"/>
      <c r="K337" s="253"/>
      <c r="L337" s="117"/>
      <c r="M337" s="119"/>
      <c r="N337" s="120"/>
      <c r="O337" s="120"/>
      <c r="P337" s="120"/>
      <c r="Q337" s="120"/>
      <c r="R337" s="120"/>
      <c r="S337" s="120"/>
      <c r="T337" s="121"/>
      <c r="AT337" s="118" t="s">
        <v>149</v>
      </c>
      <c r="AU337" s="118" t="s">
        <v>84</v>
      </c>
      <c r="AV337" s="16" t="s">
        <v>85</v>
      </c>
      <c r="AW337" s="16" t="s">
        <v>31</v>
      </c>
      <c r="AX337" s="16" t="s">
        <v>75</v>
      </c>
      <c r="AY337" s="118" t="s">
        <v>143</v>
      </c>
    </row>
    <row r="338" spans="1:65" s="15" customFormat="1">
      <c r="A338" s="248"/>
      <c r="B338" s="249"/>
      <c r="C338" s="248"/>
      <c r="D338" s="233" t="s">
        <v>149</v>
      </c>
      <c r="E338" s="250" t="s">
        <v>494</v>
      </c>
      <c r="F338" s="251" t="s">
        <v>255</v>
      </c>
      <c r="G338" s="248"/>
      <c r="H338" s="252">
        <v>177.94200000000001</v>
      </c>
      <c r="I338" s="248"/>
      <c r="J338" s="248"/>
      <c r="K338" s="248"/>
      <c r="L338" s="112"/>
      <c r="M338" s="114"/>
      <c r="N338" s="115"/>
      <c r="O338" s="115"/>
      <c r="P338" s="115"/>
      <c r="Q338" s="115"/>
      <c r="R338" s="115"/>
      <c r="S338" s="115"/>
      <c r="T338" s="116"/>
      <c r="AT338" s="113" t="s">
        <v>149</v>
      </c>
      <c r="AU338" s="113" t="s">
        <v>84</v>
      </c>
      <c r="AV338" s="15" t="s">
        <v>101</v>
      </c>
      <c r="AW338" s="15" t="s">
        <v>31</v>
      </c>
      <c r="AX338" s="15" t="s">
        <v>82</v>
      </c>
      <c r="AY338" s="113" t="s">
        <v>143</v>
      </c>
    </row>
    <row r="339" spans="1:65" s="2" customFormat="1" ht="21.75" customHeight="1">
      <c r="A339" s="148"/>
      <c r="B339" s="149"/>
      <c r="C339" s="225" t="s">
        <v>515</v>
      </c>
      <c r="D339" s="225" t="s">
        <v>144</v>
      </c>
      <c r="E339" s="226" t="s">
        <v>496</v>
      </c>
      <c r="F339" s="227" t="s">
        <v>497</v>
      </c>
      <c r="G339" s="228" t="s">
        <v>343</v>
      </c>
      <c r="H339" s="229">
        <v>355.88400000000001</v>
      </c>
      <c r="I339" s="88"/>
      <c r="J339" s="230">
        <f>ROUND(I339*H339,2)</f>
        <v>0</v>
      </c>
      <c r="K339" s="227" t="s">
        <v>250</v>
      </c>
      <c r="L339" s="25"/>
      <c r="M339" s="89" t="s">
        <v>1</v>
      </c>
      <c r="N339" s="90" t="s">
        <v>40</v>
      </c>
      <c r="O339" s="35"/>
      <c r="P339" s="91">
        <f>O339*H339</f>
        <v>0</v>
      </c>
      <c r="Q339" s="91">
        <v>0</v>
      </c>
      <c r="R339" s="91">
        <f>Q339*H339</f>
        <v>0</v>
      </c>
      <c r="S339" s="91">
        <v>0</v>
      </c>
      <c r="T339" s="92">
        <f>S339*H339</f>
        <v>0</v>
      </c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R339" s="93" t="s">
        <v>101</v>
      </c>
      <c r="AT339" s="93" t="s">
        <v>144</v>
      </c>
      <c r="AU339" s="93" t="s">
        <v>84</v>
      </c>
      <c r="AY339" s="18" t="s">
        <v>143</v>
      </c>
      <c r="BE339" s="94">
        <f>IF(N339="základní",J339,0)</f>
        <v>0</v>
      </c>
      <c r="BF339" s="94">
        <f>IF(N339="snížená",J339,0)</f>
        <v>0</v>
      </c>
      <c r="BG339" s="94">
        <f>IF(N339="zákl. přenesená",J339,0)</f>
        <v>0</v>
      </c>
      <c r="BH339" s="94">
        <f>IF(N339="sníž. přenesená",J339,0)</f>
        <v>0</v>
      </c>
      <c r="BI339" s="94">
        <f>IF(N339="nulová",J339,0)</f>
        <v>0</v>
      </c>
      <c r="BJ339" s="18" t="s">
        <v>82</v>
      </c>
      <c r="BK339" s="94">
        <f>ROUND(I339*H339,2)</f>
        <v>0</v>
      </c>
      <c r="BL339" s="18" t="s">
        <v>101</v>
      </c>
      <c r="BM339" s="93" t="s">
        <v>852</v>
      </c>
    </row>
    <row r="340" spans="1:65" s="14" customFormat="1">
      <c r="A340" s="244"/>
      <c r="B340" s="245"/>
      <c r="C340" s="244"/>
      <c r="D340" s="233" t="s">
        <v>149</v>
      </c>
      <c r="E340" s="246" t="s">
        <v>1</v>
      </c>
      <c r="F340" s="247" t="s">
        <v>499</v>
      </c>
      <c r="G340" s="244"/>
      <c r="H340" s="246" t="s">
        <v>1</v>
      </c>
      <c r="I340" s="244"/>
      <c r="J340" s="244"/>
      <c r="K340" s="244"/>
      <c r="L340" s="107"/>
      <c r="M340" s="109"/>
      <c r="N340" s="110"/>
      <c r="O340" s="110"/>
      <c r="P340" s="110"/>
      <c r="Q340" s="110"/>
      <c r="R340" s="110"/>
      <c r="S340" s="110"/>
      <c r="T340" s="111"/>
      <c r="AT340" s="108" t="s">
        <v>149</v>
      </c>
      <c r="AU340" s="108" t="s">
        <v>84</v>
      </c>
      <c r="AV340" s="14" t="s">
        <v>82</v>
      </c>
      <c r="AW340" s="14" t="s">
        <v>31</v>
      </c>
      <c r="AX340" s="14" t="s">
        <v>75</v>
      </c>
      <c r="AY340" s="108" t="s">
        <v>143</v>
      </c>
    </row>
    <row r="341" spans="1:65" s="12" customFormat="1">
      <c r="A341" s="231"/>
      <c r="B341" s="232"/>
      <c r="C341" s="231"/>
      <c r="D341" s="233" t="s">
        <v>149</v>
      </c>
      <c r="E341" s="234" t="s">
        <v>1</v>
      </c>
      <c r="F341" s="235" t="s">
        <v>500</v>
      </c>
      <c r="G341" s="231"/>
      <c r="H341" s="236">
        <v>355.88400000000001</v>
      </c>
      <c r="I341" s="231"/>
      <c r="J341" s="231"/>
      <c r="K341" s="231"/>
      <c r="L341" s="95"/>
      <c r="M341" s="97"/>
      <c r="N341" s="98"/>
      <c r="O341" s="98"/>
      <c r="P341" s="98"/>
      <c r="Q341" s="98"/>
      <c r="R341" s="98"/>
      <c r="S341" s="98"/>
      <c r="T341" s="99"/>
      <c r="AT341" s="96" t="s">
        <v>149</v>
      </c>
      <c r="AU341" s="96" t="s">
        <v>84</v>
      </c>
      <c r="AV341" s="12" t="s">
        <v>84</v>
      </c>
      <c r="AW341" s="12" t="s">
        <v>31</v>
      </c>
      <c r="AX341" s="12" t="s">
        <v>75</v>
      </c>
      <c r="AY341" s="96" t="s">
        <v>143</v>
      </c>
    </row>
    <row r="342" spans="1:65" s="15" customFormat="1">
      <c r="A342" s="248"/>
      <c r="B342" s="249"/>
      <c r="C342" s="248"/>
      <c r="D342" s="233" t="s">
        <v>149</v>
      </c>
      <c r="E342" s="250" t="s">
        <v>1</v>
      </c>
      <c r="F342" s="251" t="s">
        <v>255</v>
      </c>
      <c r="G342" s="248"/>
      <c r="H342" s="252">
        <v>355.88400000000001</v>
      </c>
      <c r="I342" s="248"/>
      <c r="J342" s="248"/>
      <c r="K342" s="248"/>
      <c r="L342" s="112"/>
      <c r="M342" s="114"/>
      <c r="N342" s="115"/>
      <c r="O342" s="115"/>
      <c r="P342" s="115"/>
      <c r="Q342" s="115"/>
      <c r="R342" s="115"/>
      <c r="S342" s="115"/>
      <c r="T342" s="116"/>
      <c r="AT342" s="113" t="s">
        <v>149</v>
      </c>
      <c r="AU342" s="113" t="s">
        <v>84</v>
      </c>
      <c r="AV342" s="15" t="s">
        <v>101</v>
      </c>
      <c r="AW342" s="15" t="s">
        <v>31</v>
      </c>
      <c r="AX342" s="15" t="s">
        <v>82</v>
      </c>
      <c r="AY342" s="113" t="s">
        <v>143</v>
      </c>
    </row>
    <row r="343" spans="1:65" s="2" customFormat="1" ht="16.5" customHeight="1">
      <c r="A343" s="148"/>
      <c r="B343" s="149"/>
      <c r="C343" s="225" t="s">
        <v>519</v>
      </c>
      <c r="D343" s="225" t="s">
        <v>144</v>
      </c>
      <c r="E343" s="226" t="s">
        <v>502</v>
      </c>
      <c r="F343" s="227" t="s">
        <v>503</v>
      </c>
      <c r="G343" s="228" t="s">
        <v>343</v>
      </c>
      <c r="H343" s="229">
        <v>127.717</v>
      </c>
      <c r="I343" s="88"/>
      <c r="J343" s="230">
        <f>ROUND(I343*H343,2)</f>
        <v>0</v>
      </c>
      <c r="K343" s="227" t="s">
        <v>250</v>
      </c>
      <c r="L343" s="25"/>
      <c r="M343" s="89" t="s">
        <v>1</v>
      </c>
      <c r="N343" s="90" t="s">
        <v>40</v>
      </c>
      <c r="O343" s="35"/>
      <c r="P343" s="91">
        <f>O343*H343</f>
        <v>0</v>
      </c>
      <c r="Q343" s="91">
        <v>0</v>
      </c>
      <c r="R343" s="91">
        <f>Q343*H343</f>
        <v>0</v>
      </c>
      <c r="S343" s="91">
        <v>0</v>
      </c>
      <c r="T343" s="92">
        <f>S343*H343</f>
        <v>0</v>
      </c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R343" s="93" t="s">
        <v>101</v>
      </c>
      <c r="AT343" s="93" t="s">
        <v>144</v>
      </c>
      <c r="AU343" s="93" t="s">
        <v>84</v>
      </c>
      <c r="AY343" s="18" t="s">
        <v>143</v>
      </c>
      <c r="BE343" s="94">
        <f>IF(N343="základní",J343,0)</f>
        <v>0</v>
      </c>
      <c r="BF343" s="94">
        <f>IF(N343="snížená",J343,0)</f>
        <v>0</v>
      </c>
      <c r="BG343" s="94">
        <f>IF(N343="zákl. přenesená",J343,0)</f>
        <v>0</v>
      </c>
      <c r="BH343" s="94">
        <f>IF(N343="sníž. přenesená",J343,0)</f>
        <v>0</v>
      </c>
      <c r="BI343" s="94">
        <f>IF(N343="nulová",J343,0)</f>
        <v>0</v>
      </c>
      <c r="BJ343" s="18" t="s">
        <v>82</v>
      </c>
      <c r="BK343" s="94">
        <f>ROUND(I343*H343,2)</f>
        <v>0</v>
      </c>
      <c r="BL343" s="18" t="s">
        <v>101</v>
      </c>
      <c r="BM343" s="93" t="s">
        <v>853</v>
      </c>
    </row>
    <row r="344" spans="1:65" s="12" customFormat="1">
      <c r="A344" s="231"/>
      <c r="B344" s="232"/>
      <c r="C344" s="231"/>
      <c r="D344" s="233" t="s">
        <v>149</v>
      </c>
      <c r="E344" s="234" t="s">
        <v>1</v>
      </c>
      <c r="F344" s="235" t="s">
        <v>505</v>
      </c>
      <c r="G344" s="231"/>
      <c r="H344" s="236">
        <v>6.15</v>
      </c>
      <c r="I344" s="231"/>
      <c r="J344" s="231"/>
      <c r="K344" s="231"/>
      <c r="L344" s="95"/>
      <c r="M344" s="97"/>
      <c r="N344" s="98"/>
      <c r="O344" s="98"/>
      <c r="P344" s="98"/>
      <c r="Q344" s="98"/>
      <c r="R344" s="98"/>
      <c r="S344" s="98"/>
      <c r="T344" s="99"/>
      <c r="AT344" s="96" t="s">
        <v>149</v>
      </c>
      <c r="AU344" s="96" t="s">
        <v>84</v>
      </c>
      <c r="AV344" s="12" t="s">
        <v>84</v>
      </c>
      <c r="AW344" s="12" t="s">
        <v>31</v>
      </c>
      <c r="AX344" s="12" t="s">
        <v>75</v>
      </c>
      <c r="AY344" s="96" t="s">
        <v>143</v>
      </c>
    </row>
    <row r="345" spans="1:65" s="12" customFormat="1">
      <c r="A345" s="231"/>
      <c r="B345" s="232"/>
      <c r="C345" s="231"/>
      <c r="D345" s="233" t="s">
        <v>149</v>
      </c>
      <c r="E345" s="234" t="s">
        <v>1</v>
      </c>
      <c r="F345" s="235" t="s">
        <v>854</v>
      </c>
      <c r="G345" s="231"/>
      <c r="H345" s="236">
        <v>43.875999999999998</v>
      </c>
      <c r="I345" s="231"/>
      <c r="J345" s="231"/>
      <c r="K345" s="231"/>
      <c r="L345" s="95"/>
      <c r="M345" s="97"/>
      <c r="N345" s="98"/>
      <c r="O345" s="98"/>
      <c r="P345" s="98"/>
      <c r="Q345" s="98"/>
      <c r="R345" s="98"/>
      <c r="S345" s="98"/>
      <c r="T345" s="99"/>
      <c r="AT345" s="96" t="s">
        <v>149</v>
      </c>
      <c r="AU345" s="96" t="s">
        <v>84</v>
      </c>
      <c r="AV345" s="12" t="s">
        <v>84</v>
      </c>
      <c r="AW345" s="12" t="s">
        <v>31</v>
      </c>
      <c r="AX345" s="12" t="s">
        <v>75</v>
      </c>
      <c r="AY345" s="96" t="s">
        <v>143</v>
      </c>
    </row>
    <row r="346" spans="1:65" s="12" customFormat="1">
      <c r="A346" s="231"/>
      <c r="B346" s="232"/>
      <c r="C346" s="231"/>
      <c r="D346" s="233" t="s">
        <v>149</v>
      </c>
      <c r="E346" s="234" t="s">
        <v>1</v>
      </c>
      <c r="F346" s="235" t="s">
        <v>855</v>
      </c>
      <c r="G346" s="231"/>
      <c r="H346" s="236">
        <v>53.18</v>
      </c>
      <c r="I346" s="231"/>
      <c r="J346" s="231"/>
      <c r="K346" s="231"/>
      <c r="L346" s="95"/>
      <c r="M346" s="97"/>
      <c r="N346" s="98"/>
      <c r="O346" s="98"/>
      <c r="P346" s="98"/>
      <c r="Q346" s="98"/>
      <c r="R346" s="98"/>
      <c r="S346" s="98"/>
      <c r="T346" s="99"/>
      <c r="AT346" s="96" t="s">
        <v>149</v>
      </c>
      <c r="AU346" s="96" t="s">
        <v>84</v>
      </c>
      <c r="AV346" s="12" t="s">
        <v>84</v>
      </c>
      <c r="AW346" s="12" t="s">
        <v>31</v>
      </c>
      <c r="AX346" s="12" t="s">
        <v>75</v>
      </c>
      <c r="AY346" s="96" t="s">
        <v>143</v>
      </c>
    </row>
    <row r="347" spans="1:65" s="12" customFormat="1">
      <c r="A347" s="231"/>
      <c r="B347" s="232"/>
      <c r="C347" s="231"/>
      <c r="D347" s="233" t="s">
        <v>149</v>
      </c>
      <c r="E347" s="234" t="s">
        <v>1</v>
      </c>
      <c r="F347" s="235" t="s">
        <v>506</v>
      </c>
      <c r="G347" s="231"/>
      <c r="H347" s="236">
        <v>24.510999999999999</v>
      </c>
      <c r="I347" s="231"/>
      <c r="J347" s="231"/>
      <c r="K347" s="231"/>
      <c r="L347" s="95"/>
      <c r="M347" s="97"/>
      <c r="N347" s="98"/>
      <c r="O347" s="98"/>
      <c r="P347" s="98"/>
      <c r="Q347" s="98"/>
      <c r="R347" s="98"/>
      <c r="S347" s="98"/>
      <c r="T347" s="99"/>
      <c r="AT347" s="96" t="s">
        <v>149</v>
      </c>
      <c r="AU347" s="96" t="s">
        <v>84</v>
      </c>
      <c r="AV347" s="12" t="s">
        <v>84</v>
      </c>
      <c r="AW347" s="12" t="s">
        <v>31</v>
      </c>
      <c r="AX347" s="12" t="s">
        <v>75</v>
      </c>
      <c r="AY347" s="96" t="s">
        <v>143</v>
      </c>
    </row>
    <row r="348" spans="1:65" s="15" customFormat="1">
      <c r="A348" s="248"/>
      <c r="B348" s="249"/>
      <c r="C348" s="248"/>
      <c r="D348" s="233" t="s">
        <v>149</v>
      </c>
      <c r="E348" s="250" t="s">
        <v>206</v>
      </c>
      <c r="F348" s="251" t="s">
        <v>255</v>
      </c>
      <c r="G348" s="248"/>
      <c r="H348" s="252">
        <v>127.717</v>
      </c>
      <c r="I348" s="248"/>
      <c r="J348" s="248"/>
      <c r="K348" s="248"/>
      <c r="L348" s="112"/>
      <c r="M348" s="114"/>
      <c r="N348" s="115"/>
      <c r="O348" s="115"/>
      <c r="P348" s="115"/>
      <c r="Q348" s="115"/>
      <c r="R348" s="115"/>
      <c r="S348" s="115"/>
      <c r="T348" s="116"/>
      <c r="AT348" s="113" t="s">
        <v>149</v>
      </c>
      <c r="AU348" s="113" t="s">
        <v>84</v>
      </c>
      <c r="AV348" s="15" t="s">
        <v>101</v>
      </c>
      <c r="AW348" s="15" t="s">
        <v>31</v>
      </c>
      <c r="AX348" s="15" t="s">
        <v>82</v>
      </c>
      <c r="AY348" s="113" t="s">
        <v>143</v>
      </c>
    </row>
    <row r="349" spans="1:65" s="2" customFormat="1" ht="21.75" customHeight="1">
      <c r="A349" s="148"/>
      <c r="B349" s="149"/>
      <c r="C349" s="225" t="s">
        <v>523</v>
      </c>
      <c r="D349" s="225" t="s">
        <v>144</v>
      </c>
      <c r="E349" s="226" t="s">
        <v>510</v>
      </c>
      <c r="F349" s="227" t="s">
        <v>511</v>
      </c>
      <c r="G349" s="228" t="s">
        <v>343</v>
      </c>
      <c r="H349" s="229">
        <v>255.434</v>
      </c>
      <c r="I349" s="88"/>
      <c r="J349" s="230">
        <f>ROUND(I349*H349,2)</f>
        <v>0</v>
      </c>
      <c r="K349" s="227" t="s">
        <v>250</v>
      </c>
      <c r="L349" s="25"/>
      <c r="M349" s="89" t="s">
        <v>1</v>
      </c>
      <c r="N349" s="90" t="s">
        <v>40</v>
      </c>
      <c r="O349" s="35"/>
      <c r="P349" s="91">
        <f>O349*H349</f>
        <v>0</v>
      </c>
      <c r="Q349" s="91">
        <v>0</v>
      </c>
      <c r="R349" s="91">
        <f>Q349*H349</f>
        <v>0</v>
      </c>
      <c r="S349" s="91">
        <v>0</v>
      </c>
      <c r="T349" s="92">
        <f>S349*H349</f>
        <v>0</v>
      </c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R349" s="93" t="s">
        <v>101</v>
      </c>
      <c r="AT349" s="93" t="s">
        <v>144</v>
      </c>
      <c r="AU349" s="93" t="s">
        <v>84</v>
      </c>
      <c r="AY349" s="18" t="s">
        <v>143</v>
      </c>
      <c r="BE349" s="94">
        <f>IF(N349="základní",J349,0)</f>
        <v>0</v>
      </c>
      <c r="BF349" s="94">
        <f>IF(N349="snížená",J349,0)</f>
        <v>0</v>
      </c>
      <c r="BG349" s="94">
        <f>IF(N349="zákl. přenesená",J349,0)</f>
        <v>0</v>
      </c>
      <c r="BH349" s="94">
        <f>IF(N349="sníž. přenesená",J349,0)</f>
        <v>0</v>
      </c>
      <c r="BI349" s="94">
        <f>IF(N349="nulová",J349,0)</f>
        <v>0</v>
      </c>
      <c r="BJ349" s="18" t="s">
        <v>82</v>
      </c>
      <c r="BK349" s="94">
        <f>ROUND(I349*H349,2)</f>
        <v>0</v>
      </c>
      <c r="BL349" s="18" t="s">
        <v>101</v>
      </c>
      <c r="BM349" s="93" t="s">
        <v>856</v>
      </c>
    </row>
    <row r="350" spans="1:65" s="14" customFormat="1">
      <c r="A350" s="244"/>
      <c r="B350" s="245"/>
      <c r="C350" s="244"/>
      <c r="D350" s="233" t="s">
        <v>149</v>
      </c>
      <c r="E350" s="246" t="s">
        <v>1</v>
      </c>
      <c r="F350" s="247" t="s">
        <v>513</v>
      </c>
      <c r="G350" s="244"/>
      <c r="H350" s="246" t="s">
        <v>1</v>
      </c>
      <c r="I350" s="244"/>
      <c r="J350" s="244"/>
      <c r="K350" s="244"/>
      <c r="L350" s="107"/>
      <c r="M350" s="109"/>
      <c r="N350" s="110"/>
      <c r="O350" s="110"/>
      <c r="P350" s="110"/>
      <c r="Q350" s="110"/>
      <c r="R350" s="110"/>
      <c r="S350" s="110"/>
      <c r="T350" s="111"/>
      <c r="AT350" s="108" t="s">
        <v>149</v>
      </c>
      <c r="AU350" s="108" t="s">
        <v>84</v>
      </c>
      <c r="AV350" s="14" t="s">
        <v>82</v>
      </c>
      <c r="AW350" s="14" t="s">
        <v>31</v>
      </c>
      <c r="AX350" s="14" t="s">
        <v>75</v>
      </c>
      <c r="AY350" s="108" t="s">
        <v>143</v>
      </c>
    </row>
    <row r="351" spans="1:65" s="12" customFormat="1">
      <c r="A351" s="231"/>
      <c r="B351" s="232"/>
      <c r="C351" s="231"/>
      <c r="D351" s="233" t="s">
        <v>149</v>
      </c>
      <c r="E351" s="234" t="s">
        <v>1</v>
      </c>
      <c r="F351" s="235" t="s">
        <v>514</v>
      </c>
      <c r="G351" s="231"/>
      <c r="H351" s="236">
        <v>255.434</v>
      </c>
      <c r="I351" s="231"/>
      <c r="J351" s="231"/>
      <c r="K351" s="231"/>
      <c r="L351" s="95"/>
      <c r="M351" s="97"/>
      <c r="N351" s="98"/>
      <c r="O351" s="98"/>
      <c r="P351" s="98"/>
      <c r="Q351" s="98"/>
      <c r="R351" s="98"/>
      <c r="S351" s="98"/>
      <c r="T351" s="99"/>
      <c r="AT351" s="96" t="s">
        <v>149</v>
      </c>
      <c r="AU351" s="96" t="s">
        <v>84</v>
      </c>
      <c r="AV351" s="12" t="s">
        <v>84</v>
      </c>
      <c r="AW351" s="12" t="s">
        <v>31</v>
      </c>
      <c r="AX351" s="12" t="s">
        <v>82</v>
      </c>
      <c r="AY351" s="96" t="s">
        <v>143</v>
      </c>
    </row>
    <row r="352" spans="1:65" s="2" customFormat="1" ht="21.75" customHeight="1">
      <c r="A352" s="148"/>
      <c r="B352" s="149"/>
      <c r="C352" s="225" t="s">
        <v>527</v>
      </c>
      <c r="D352" s="225" t="s">
        <v>144</v>
      </c>
      <c r="E352" s="226" t="s">
        <v>516</v>
      </c>
      <c r="F352" s="227" t="s">
        <v>517</v>
      </c>
      <c r="G352" s="228" t="s">
        <v>343</v>
      </c>
      <c r="H352" s="229">
        <v>177.94200000000001</v>
      </c>
      <c r="I352" s="88"/>
      <c r="J352" s="230">
        <f>ROUND(I352*H352,2)</f>
        <v>0</v>
      </c>
      <c r="K352" s="227" t="s">
        <v>250</v>
      </c>
      <c r="L352" s="25"/>
      <c r="M352" s="89" t="s">
        <v>1</v>
      </c>
      <c r="N352" s="90" t="s">
        <v>40</v>
      </c>
      <c r="O352" s="35"/>
      <c r="P352" s="91">
        <f>O352*H352</f>
        <v>0</v>
      </c>
      <c r="Q352" s="91">
        <v>0</v>
      </c>
      <c r="R352" s="91">
        <f>Q352*H352</f>
        <v>0</v>
      </c>
      <c r="S352" s="91">
        <v>0</v>
      </c>
      <c r="T352" s="92">
        <f>S352*H352</f>
        <v>0</v>
      </c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R352" s="93" t="s">
        <v>101</v>
      </c>
      <c r="AT352" s="93" t="s">
        <v>144</v>
      </c>
      <c r="AU352" s="93" t="s">
        <v>84</v>
      </c>
      <c r="AY352" s="18" t="s">
        <v>143</v>
      </c>
      <c r="BE352" s="94">
        <f>IF(N352="základní",J352,0)</f>
        <v>0</v>
      </c>
      <c r="BF352" s="94">
        <f>IF(N352="snížená",J352,0)</f>
        <v>0</v>
      </c>
      <c r="BG352" s="94">
        <f>IF(N352="zákl. přenesená",J352,0)</f>
        <v>0</v>
      </c>
      <c r="BH352" s="94">
        <f>IF(N352="sníž. přenesená",J352,0)</f>
        <v>0</v>
      </c>
      <c r="BI352" s="94">
        <f>IF(N352="nulová",J352,0)</f>
        <v>0</v>
      </c>
      <c r="BJ352" s="18" t="s">
        <v>82</v>
      </c>
      <c r="BK352" s="94">
        <f>ROUND(I352*H352,2)</f>
        <v>0</v>
      </c>
      <c r="BL352" s="18" t="s">
        <v>101</v>
      </c>
      <c r="BM352" s="93" t="s">
        <v>857</v>
      </c>
    </row>
    <row r="353" spans="1:65" s="14" customFormat="1" ht="22.5">
      <c r="A353" s="244"/>
      <c r="B353" s="245"/>
      <c r="C353" s="244"/>
      <c r="D353" s="233" t="s">
        <v>149</v>
      </c>
      <c r="E353" s="246" t="s">
        <v>1</v>
      </c>
      <c r="F353" s="247" t="s">
        <v>531</v>
      </c>
      <c r="G353" s="244"/>
      <c r="H353" s="246" t="s">
        <v>1</v>
      </c>
      <c r="I353" s="244"/>
      <c r="J353" s="244"/>
      <c r="K353" s="244"/>
      <c r="L353" s="107"/>
      <c r="M353" s="109"/>
      <c r="N353" s="110"/>
      <c r="O353" s="110"/>
      <c r="P353" s="110"/>
      <c r="Q353" s="110"/>
      <c r="R353" s="110"/>
      <c r="S353" s="110"/>
      <c r="T353" s="111"/>
      <c r="AT353" s="108" t="s">
        <v>149</v>
      </c>
      <c r="AU353" s="108" t="s">
        <v>84</v>
      </c>
      <c r="AV353" s="14" t="s">
        <v>82</v>
      </c>
      <c r="AW353" s="14" t="s">
        <v>31</v>
      </c>
      <c r="AX353" s="14" t="s">
        <v>75</v>
      </c>
      <c r="AY353" s="108" t="s">
        <v>143</v>
      </c>
    </row>
    <row r="354" spans="1:65" s="12" customFormat="1">
      <c r="A354" s="231"/>
      <c r="B354" s="232"/>
      <c r="C354" s="231"/>
      <c r="D354" s="233" t="s">
        <v>149</v>
      </c>
      <c r="E354" s="234" t="s">
        <v>1</v>
      </c>
      <c r="F354" s="235" t="s">
        <v>201</v>
      </c>
      <c r="G354" s="231"/>
      <c r="H354" s="236">
        <v>177.94200000000001</v>
      </c>
      <c r="I354" s="231"/>
      <c r="J354" s="231"/>
      <c r="K354" s="231"/>
      <c r="L354" s="95"/>
      <c r="M354" s="97"/>
      <c r="N354" s="98"/>
      <c r="O354" s="98"/>
      <c r="P354" s="98"/>
      <c r="Q354" s="98"/>
      <c r="R354" s="98"/>
      <c r="S354" s="98"/>
      <c r="T354" s="99"/>
      <c r="AT354" s="96" t="s">
        <v>149</v>
      </c>
      <c r="AU354" s="96" t="s">
        <v>84</v>
      </c>
      <c r="AV354" s="12" t="s">
        <v>84</v>
      </c>
      <c r="AW354" s="12" t="s">
        <v>31</v>
      </c>
      <c r="AX354" s="12" t="s">
        <v>82</v>
      </c>
      <c r="AY354" s="96" t="s">
        <v>143</v>
      </c>
    </row>
    <row r="355" spans="1:65" s="2" customFormat="1" ht="21.75" customHeight="1">
      <c r="A355" s="148"/>
      <c r="B355" s="149"/>
      <c r="C355" s="225" t="s">
        <v>532</v>
      </c>
      <c r="D355" s="225" t="s">
        <v>144</v>
      </c>
      <c r="E355" s="226" t="s">
        <v>520</v>
      </c>
      <c r="F355" s="227" t="s">
        <v>521</v>
      </c>
      <c r="G355" s="228" t="s">
        <v>343</v>
      </c>
      <c r="H355" s="229">
        <v>127.717</v>
      </c>
      <c r="I355" s="88"/>
      <c r="J355" s="230">
        <f>ROUND(I355*H355,2)</f>
        <v>0</v>
      </c>
      <c r="K355" s="227" t="s">
        <v>250</v>
      </c>
      <c r="L355" s="25"/>
      <c r="M355" s="89" t="s">
        <v>1</v>
      </c>
      <c r="N355" s="90" t="s">
        <v>40</v>
      </c>
      <c r="O355" s="35"/>
      <c r="P355" s="91">
        <f>O355*H355</f>
        <v>0</v>
      </c>
      <c r="Q355" s="91">
        <v>0</v>
      </c>
      <c r="R355" s="91">
        <f>Q355*H355</f>
        <v>0</v>
      </c>
      <c r="S355" s="91">
        <v>0</v>
      </c>
      <c r="T355" s="92">
        <f>S355*H355</f>
        <v>0</v>
      </c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R355" s="93" t="s">
        <v>101</v>
      </c>
      <c r="AT355" s="93" t="s">
        <v>144</v>
      </c>
      <c r="AU355" s="93" t="s">
        <v>84</v>
      </c>
      <c r="AY355" s="18" t="s">
        <v>143</v>
      </c>
      <c r="BE355" s="94">
        <f>IF(N355="základní",J355,0)</f>
        <v>0</v>
      </c>
      <c r="BF355" s="94">
        <f>IF(N355="snížená",J355,0)</f>
        <v>0</v>
      </c>
      <c r="BG355" s="94">
        <f>IF(N355="zákl. přenesená",J355,0)</f>
        <v>0</v>
      </c>
      <c r="BH355" s="94">
        <f>IF(N355="sníž. přenesená",J355,0)</f>
        <v>0</v>
      </c>
      <c r="BI355" s="94">
        <f>IF(N355="nulová",J355,0)</f>
        <v>0</v>
      </c>
      <c r="BJ355" s="18" t="s">
        <v>82</v>
      </c>
      <c r="BK355" s="94">
        <f>ROUND(I355*H355,2)</f>
        <v>0</v>
      </c>
      <c r="BL355" s="18" t="s">
        <v>101</v>
      </c>
      <c r="BM355" s="93" t="s">
        <v>858</v>
      </c>
    </row>
    <row r="356" spans="1:65" s="12" customFormat="1">
      <c r="A356" s="231"/>
      <c r="B356" s="232"/>
      <c r="C356" s="231"/>
      <c r="D356" s="233" t="s">
        <v>149</v>
      </c>
      <c r="E356" s="234" t="s">
        <v>1</v>
      </c>
      <c r="F356" s="235" t="s">
        <v>206</v>
      </c>
      <c r="G356" s="231"/>
      <c r="H356" s="236">
        <v>127.717</v>
      </c>
      <c r="I356" s="231"/>
      <c r="J356" s="231"/>
      <c r="K356" s="231"/>
      <c r="L356" s="95"/>
      <c r="M356" s="97"/>
      <c r="N356" s="98"/>
      <c r="O356" s="98"/>
      <c r="P356" s="98"/>
      <c r="Q356" s="98"/>
      <c r="R356" s="98"/>
      <c r="S356" s="98"/>
      <c r="T356" s="99"/>
      <c r="AT356" s="96" t="s">
        <v>149</v>
      </c>
      <c r="AU356" s="96" t="s">
        <v>84</v>
      </c>
      <c r="AV356" s="12" t="s">
        <v>84</v>
      </c>
      <c r="AW356" s="12" t="s">
        <v>31</v>
      </c>
      <c r="AX356" s="12" t="s">
        <v>82</v>
      </c>
      <c r="AY356" s="96" t="s">
        <v>143</v>
      </c>
    </row>
    <row r="357" spans="1:65" s="2" customFormat="1" ht="21.75" customHeight="1">
      <c r="A357" s="148"/>
      <c r="B357" s="149"/>
      <c r="C357" s="225" t="s">
        <v>539</v>
      </c>
      <c r="D357" s="225" t="s">
        <v>144</v>
      </c>
      <c r="E357" s="226" t="s">
        <v>524</v>
      </c>
      <c r="F357" s="227" t="s">
        <v>525</v>
      </c>
      <c r="G357" s="228" t="s">
        <v>343</v>
      </c>
      <c r="H357" s="229">
        <v>59.948</v>
      </c>
      <c r="I357" s="88"/>
      <c r="J357" s="230">
        <f>ROUND(I357*H357,2)</f>
        <v>0</v>
      </c>
      <c r="K357" s="227" t="s">
        <v>250</v>
      </c>
      <c r="L357" s="25"/>
      <c r="M357" s="89" t="s">
        <v>1</v>
      </c>
      <c r="N357" s="90" t="s">
        <v>40</v>
      </c>
      <c r="O357" s="35"/>
      <c r="P357" s="91">
        <f>O357*H357</f>
        <v>0</v>
      </c>
      <c r="Q357" s="91">
        <v>0</v>
      </c>
      <c r="R357" s="91">
        <f>Q357*H357</f>
        <v>0</v>
      </c>
      <c r="S357" s="91">
        <v>0</v>
      </c>
      <c r="T357" s="92">
        <f>S357*H357</f>
        <v>0</v>
      </c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R357" s="93" t="s">
        <v>101</v>
      </c>
      <c r="AT357" s="93" t="s">
        <v>144</v>
      </c>
      <c r="AU357" s="93" t="s">
        <v>84</v>
      </c>
      <c r="AY357" s="18" t="s">
        <v>143</v>
      </c>
      <c r="BE357" s="94">
        <f>IF(N357="základní",J357,0)</f>
        <v>0</v>
      </c>
      <c r="BF357" s="94">
        <f>IF(N357="snížená",J357,0)</f>
        <v>0</v>
      </c>
      <c r="BG357" s="94">
        <f>IF(N357="zákl. přenesená",J357,0)</f>
        <v>0</v>
      </c>
      <c r="BH357" s="94">
        <f>IF(N357="sníž. přenesená",J357,0)</f>
        <v>0</v>
      </c>
      <c r="BI357" s="94">
        <f>IF(N357="nulová",J357,0)</f>
        <v>0</v>
      </c>
      <c r="BJ357" s="18" t="s">
        <v>82</v>
      </c>
      <c r="BK357" s="94">
        <f>ROUND(I357*H357,2)</f>
        <v>0</v>
      </c>
      <c r="BL357" s="18" t="s">
        <v>101</v>
      </c>
      <c r="BM357" s="93" t="s">
        <v>859</v>
      </c>
    </row>
    <row r="358" spans="1:65" s="12" customFormat="1">
      <c r="A358" s="231"/>
      <c r="B358" s="232"/>
      <c r="C358" s="231"/>
      <c r="D358" s="233" t="s">
        <v>149</v>
      </c>
      <c r="E358" s="234" t="s">
        <v>1</v>
      </c>
      <c r="F358" s="235" t="s">
        <v>205</v>
      </c>
      <c r="G358" s="231"/>
      <c r="H358" s="236">
        <v>59.948</v>
      </c>
      <c r="I358" s="231"/>
      <c r="J358" s="231"/>
      <c r="K358" s="231"/>
      <c r="L358" s="95"/>
      <c r="M358" s="97"/>
      <c r="N358" s="98"/>
      <c r="O358" s="98"/>
      <c r="P358" s="98"/>
      <c r="Q358" s="98"/>
      <c r="R358" s="98"/>
      <c r="S358" s="98"/>
      <c r="T358" s="99"/>
      <c r="AT358" s="96" t="s">
        <v>149</v>
      </c>
      <c r="AU358" s="96" t="s">
        <v>84</v>
      </c>
      <c r="AV358" s="12" t="s">
        <v>84</v>
      </c>
      <c r="AW358" s="12" t="s">
        <v>31</v>
      </c>
      <c r="AX358" s="12" t="s">
        <v>75</v>
      </c>
      <c r="AY358" s="96" t="s">
        <v>143</v>
      </c>
    </row>
    <row r="359" spans="1:65" s="15" customFormat="1">
      <c r="A359" s="248"/>
      <c r="B359" s="249"/>
      <c r="C359" s="248"/>
      <c r="D359" s="233" t="s">
        <v>149</v>
      </c>
      <c r="E359" s="250" t="s">
        <v>167</v>
      </c>
      <c r="F359" s="251" t="s">
        <v>255</v>
      </c>
      <c r="G359" s="248"/>
      <c r="H359" s="252">
        <v>59.948</v>
      </c>
      <c r="I359" s="248"/>
      <c r="J359" s="248"/>
      <c r="K359" s="248"/>
      <c r="L359" s="112"/>
      <c r="M359" s="114"/>
      <c r="N359" s="115"/>
      <c r="O359" s="115"/>
      <c r="P359" s="115"/>
      <c r="Q359" s="115"/>
      <c r="R359" s="115"/>
      <c r="S359" s="115"/>
      <c r="T359" s="116"/>
      <c r="AT359" s="113" t="s">
        <v>149</v>
      </c>
      <c r="AU359" s="113" t="s">
        <v>84</v>
      </c>
      <c r="AV359" s="15" t="s">
        <v>101</v>
      </c>
      <c r="AW359" s="15" t="s">
        <v>31</v>
      </c>
      <c r="AX359" s="15" t="s">
        <v>82</v>
      </c>
      <c r="AY359" s="113" t="s">
        <v>143</v>
      </c>
    </row>
    <row r="360" spans="1:65" s="2" customFormat="1" ht="21.75" customHeight="1">
      <c r="A360" s="148"/>
      <c r="B360" s="149"/>
      <c r="C360" s="225" t="s">
        <v>545</v>
      </c>
      <c r="D360" s="225" t="s">
        <v>144</v>
      </c>
      <c r="E360" s="226" t="s">
        <v>528</v>
      </c>
      <c r="F360" s="227" t="s">
        <v>529</v>
      </c>
      <c r="G360" s="228" t="s">
        <v>343</v>
      </c>
      <c r="H360" s="229">
        <v>177.94200000000001</v>
      </c>
      <c r="I360" s="88"/>
      <c r="J360" s="230">
        <f>ROUND(I360*H360,2)</f>
        <v>0</v>
      </c>
      <c r="K360" s="227" t="s">
        <v>1</v>
      </c>
      <c r="L360" s="25"/>
      <c r="M360" s="89" t="s">
        <v>1</v>
      </c>
      <c r="N360" s="90" t="s">
        <v>40</v>
      </c>
      <c r="O360" s="35"/>
      <c r="P360" s="91">
        <f>O360*H360</f>
        <v>0</v>
      </c>
      <c r="Q360" s="91">
        <v>0</v>
      </c>
      <c r="R360" s="91">
        <f>Q360*H360</f>
        <v>0</v>
      </c>
      <c r="S360" s="91">
        <v>0</v>
      </c>
      <c r="T360" s="92">
        <f>S360*H360</f>
        <v>0</v>
      </c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R360" s="93" t="s">
        <v>101</v>
      </c>
      <c r="AT360" s="93" t="s">
        <v>144</v>
      </c>
      <c r="AU360" s="93" t="s">
        <v>84</v>
      </c>
      <c r="AY360" s="18" t="s">
        <v>143</v>
      </c>
      <c r="BE360" s="94">
        <f>IF(N360="základní",J360,0)</f>
        <v>0</v>
      </c>
      <c r="BF360" s="94">
        <f>IF(N360="snížená",J360,0)</f>
        <v>0</v>
      </c>
      <c r="BG360" s="94">
        <f>IF(N360="zákl. přenesená",J360,0)</f>
        <v>0</v>
      </c>
      <c r="BH360" s="94">
        <f>IF(N360="sníž. přenesená",J360,0)</f>
        <v>0</v>
      </c>
      <c r="BI360" s="94">
        <f>IF(N360="nulová",J360,0)</f>
        <v>0</v>
      </c>
      <c r="BJ360" s="18" t="s">
        <v>82</v>
      </c>
      <c r="BK360" s="94">
        <f>ROUND(I360*H360,2)</f>
        <v>0</v>
      </c>
      <c r="BL360" s="18" t="s">
        <v>101</v>
      </c>
      <c r="BM360" s="93" t="s">
        <v>860</v>
      </c>
    </row>
    <row r="361" spans="1:65" s="14" customFormat="1" ht="22.5">
      <c r="A361" s="244"/>
      <c r="B361" s="245"/>
      <c r="C361" s="244"/>
      <c r="D361" s="233" t="s">
        <v>149</v>
      </c>
      <c r="E361" s="246" t="s">
        <v>1</v>
      </c>
      <c r="F361" s="247" t="s">
        <v>531</v>
      </c>
      <c r="G361" s="244"/>
      <c r="H361" s="246" t="s">
        <v>1</v>
      </c>
      <c r="I361" s="244"/>
      <c r="J361" s="244"/>
      <c r="K361" s="244"/>
      <c r="L361" s="107"/>
      <c r="M361" s="109"/>
      <c r="N361" s="110"/>
      <c r="O361" s="110"/>
      <c r="P361" s="110"/>
      <c r="Q361" s="110"/>
      <c r="R361" s="110"/>
      <c r="S361" s="110"/>
      <c r="T361" s="111"/>
      <c r="AT361" s="108" t="s">
        <v>149</v>
      </c>
      <c r="AU361" s="108" t="s">
        <v>84</v>
      </c>
      <c r="AV361" s="14" t="s">
        <v>82</v>
      </c>
      <c r="AW361" s="14" t="s">
        <v>31</v>
      </c>
      <c r="AX361" s="14" t="s">
        <v>75</v>
      </c>
      <c r="AY361" s="108" t="s">
        <v>143</v>
      </c>
    </row>
    <row r="362" spans="1:65" s="12" customFormat="1">
      <c r="A362" s="231"/>
      <c r="B362" s="232"/>
      <c r="C362" s="231"/>
      <c r="D362" s="233" t="s">
        <v>149</v>
      </c>
      <c r="E362" s="234" t="s">
        <v>1</v>
      </c>
      <c r="F362" s="235" t="s">
        <v>201</v>
      </c>
      <c r="G362" s="231"/>
      <c r="H362" s="236">
        <v>177.94200000000001</v>
      </c>
      <c r="I362" s="231"/>
      <c r="J362" s="231"/>
      <c r="K362" s="231"/>
      <c r="L362" s="95"/>
      <c r="M362" s="97"/>
      <c r="N362" s="98"/>
      <c r="O362" s="98"/>
      <c r="P362" s="98"/>
      <c r="Q362" s="98"/>
      <c r="R362" s="98"/>
      <c r="S362" s="98"/>
      <c r="T362" s="99"/>
      <c r="AT362" s="96" t="s">
        <v>149</v>
      </c>
      <c r="AU362" s="96" t="s">
        <v>84</v>
      </c>
      <c r="AV362" s="12" t="s">
        <v>84</v>
      </c>
      <c r="AW362" s="12" t="s">
        <v>31</v>
      </c>
      <c r="AX362" s="12" t="s">
        <v>82</v>
      </c>
      <c r="AY362" s="96" t="s">
        <v>143</v>
      </c>
    </row>
    <row r="363" spans="1:65" s="2" customFormat="1" ht="21.75" customHeight="1">
      <c r="A363" s="148"/>
      <c r="B363" s="149"/>
      <c r="C363" s="225" t="s">
        <v>687</v>
      </c>
      <c r="D363" s="225" t="s">
        <v>144</v>
      </c>
      <c r="E363" s="226" t="s">
        <v>533</v>
      </c>
      <c r="F363" s="227" t="s">
        <v>534</v>
      </c>
      <c r="G363" s="228" t="s">
        <v>343</v>
      </c>
      <c r="H363" s="229">
        <v>515.88599999999997</v>
      </c>
      <c r="I363" s="88"/>
      <c r="J363" s="230">
        <f>ROUND(I363*H363,2)</f>
        <v>0</v>
      </c>
      <c r="K363" s="227" t="s">
        <v>250</v>
      </c>
      <c r="L363" s="25"/>
      <c r="M363" s="89" t="s">
        <v>1</v>
      </c>
      <c r="N363" s="90" t="s">
        <v>40</v>
      </c>
      <c r="O363" s="35"/>
      <c r="P363" s="91">
        <f>O363*H363</f>
        <v>0</v>
      </c>
      <c r="Q363" s="91">
        <v>0</v>
      </c>
      <c r="R363" s="91">
        <f>Q363*H363</f>
        <v>0</v>
      </c>
      <c r="S363" s="91">
        <v>0</v>
      </c>
      <c r="T363" s="92">
        <f>S363*H363</f>
        <v>0</v>
      </c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R363" s="93" t="s">
        <v>101</v>
      </c>
      <c r="AT363" s="93" t="s">
        <v>144</v>
      </c>
      <c r="AU363" s="93" t="s">
        <v>84</v>
      </c>
      <c r="AY363" s="18" t="s">
        <v>143</v>
      </c>
      <c r="BE363" s="94">
        <f>IF(N363="základní",J363,0)</f>
        <v>0</v>
      </c>
      <c r="BF363" s="94">
        <f>IF(N363="snížená",J363,0)</f>
        <v>0</v>
      </c>
      <c r="BG363" s="94">
        <f>IF(N363="zákl. přenesená",J363,0)</f>
        <v>0</v>
      </c>
      <c r="BH363" s="94">
        <f>IF(N363="sníž. přenesená",J363,0)</f>
        <v>0</v>
      </c>
      <c r="BI363" s="94">
        <f>IF(N363="nulová",J363,0)</f>
        <v>0</v>
      </c>
      <c r="BJ363" s="18" t="s">
        <v>82</v>
      </c>
      <c r="BK363" s="94">
        <f>ROUND(I363*H363,2)</f>
        <v>0</v>
      </c>
      <c r="BL363" s="18" t="s">
        <v>101</v>
      </c>
      <c r="BM363" s="93" t="s">
        <v>861</v>
      </c>
    </row>
    <row r="364" spans="1:65" s="11" customFormat="1" ht="25.9" customHeight="1">
      <c r="A364" s="220"/>
      <c r="B364" s="221"/>
      <c r="C364" s="220"/>
      <c r="D364" s="222" t="s">
        <v>74</v>
      </c>
      <c r="E364" s="223" t="s">
        <v>363</v>
      </c>
      <c r="F364" s="223" t="s">
        <v>536</v>
      </c>
      <c r="G364" s="220"/>
      <c r="H364" s="220"/>
      <c r="I364" s="220"/>
      <c r="J364" s="224">
        <f>BK364</f>
        <v>0</v>
      </c>
      <c r="K364" s="220"/>
      <c r="L364" s="80"/>
      <c r="M364" s="82"/>
      <c r="N364" s="83"/>
      <c r="O364" s="83"/>
      <c r="P364" s="84">
        <f>P365</f>
        <v>0</v>
      </c>
      <c r="Q364" s="83"/>
      <c r="R364" s="84">
        <f>R365</f>
        <v>7.3483290000000014</v>
      </c>
      <c r="S364" s="83"/>
      <c r="T364" s="85">
        <f>T365</f>
        <v>0</v>
      </c>
      <c r="AR364" s="81" t="s">
        <v>85</v>
      </c>
      <c r="AT364" s="86" t="s">
        <v>74</v>
      </c>
      <c r="AU364" s="86" t="s">
        <v>75</v>
      </c>
      <c r="AY364" s="81" t="s">
        <v>143</v>
      </c>
      <c r="BK364" s="87">
        <f>BK365</f>
        <v>0</v>
      </c>
    </row>
    <row r="365" spans="1:65" s="11" customFormat="1" ht="22.9" customHeight="1">
      <c r="A365" s="220"/>
      <c r="B365" s="221"/>
      <c r="C365" s="220"/>
      <c r="D365" s="222" t="s">
        <v>74</v>
      </c>
      <c r="E365" s="242" t="s">
        <v>537</v>
      </c>
      <c r="F365" s="242" t="s">
        <v>538</v>
      </c>
      <c r="G365" s="220"/>
      <c r="H365" s="220"/>
      <c r="I365" s="220"/>
      <c r="J365" s="243">
        <f>BK365</f>
        <v>0</v>
      </c>
      <c r="K365" s="220"/>
      <c r="L365" s="80"/>
      <c r="M365" s="82"/>
      <c r="N365" s="83"/>
      <c r="O365" s="83"/>
      <c r="P365" s="84">
        <f>SUM(P366:P372)</f>
        <v>0</v>
      </c>
      <c r="Q365" s="83"/>
      <c r="R365" s="84">
        <f>SUM(R366:R372)</f>
        <v>7.3483290000000014</v>
      </c>
      <c r="S365" s="83"/>
      <c r="T365" s="85">
        <f>SUM(T366:T372)</f>
        <v>0</v>
      </c>
      <c r="AR365" s="81" t="s">
        <v>85</v>
      </c>
      <c r="AT365" s="86" t="s">
        <v>74</v>
      </c>
      <c r="AU365" s="86" t="s">
        <v>82</v>
      </c>
      <c r="AY365" s="81" t="s">
        <v>143</v>
      </c>
      <c r="BK365" s="87">
        <f>SUM(BK366:BK372)</f>
        <v>0</v>
      </c>
    </row>
    <row r="366" spans="1:65" s="2" customFormat="1" ht="16.5" customHeight="1">
      <c r="A366" s="148"/>
      <c r="B366" s="149"/>
      <c r="C366" s="225" t="s">
        <v>689</v>
      </c>
      <c r="D366" s="225" t="s">
        <v>144</v>
      </c>
      <c r="E366" s="226" t="s">
        <v>540</v>
      </c>
      <c r="F366" s="227" t="s">
        <v>541</v>
      </c>
      <c r="G366" s="228" t="s">
        <v>268</v>
      </c>
      <c r="H366" s="229">
        <v>92.7</v>
      </c>
      <c r="I366" s="88"/>
      <c r="J366" s="230">
        <f>ROUND(I366*H366,2)</f>
        <v>0</v>
      </c>
      <c r="K366" s="227" t="s">
        <v>542</v>
      </c>
      <c r="L366" s="25"/>
      <c r="M366" s="89" t="s">
        <v>1</v>
      </c>
      <c r="N366" s="90" t="s">
        <v>40</v>
      </c>
      <c r="O366" s="35"/>
      <c r="P366" s="91">
        <f>O366*H366</f>
        <v>0</v>
      </c>
      <c r="Q366" s="91">
        <v>6.9999999999999994E-5</v>
      </c>
      <c r="R366" s="91">
        <f>Q366*H366</f>
        <v>6.489E-3</v>
      </c>
      <c r="S366" s="91">
        <v>0</v>
      </c>
      <c r="T366" s="92">
        <f>S366*H366</f>
        <v>0</v>
      </c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R366" s="93" t="s">
        <v>543</v>
      </c>
      <c r="AT366" s="93" t="s">
        <v>144</v>
      </c>
      <c r="AU366" s="93" t="s">
        <v>84</v>
      </c>
      <c r="AY366" s="18" t="s">
        <v>143</v>
      </c>
      <c r="BE366" s="94">
        <f>IF(N366="základní",J366,0)</f>
        <v>0</v>
      </c>
      <c r="BF366" s="94">
        <f>IF(N366="snížená",J366,0)</f>
        <v>0</v>
      </c>
      <c r="BG366" s="94">
        <f>IF(N366="zákl. přenesená",J366,0)</f>
        <v>0</v>
      </c>
      <c r="BH366" s="94">
        <f>IF(N366="sníž. přenesená",J366,0)</f>
        <v>0</v>
      </c>
      <c r="BI366" s="94">
        <f>IF(N366="nulová",J366,0)</f>
        <v>0</v>
      </c>
      <c r="BJ366" s="18" t="s">
        <v>82</v>
      </c>
      <c r="BK366" s="94">
        <f>ROUND(I366*H366,2)</f>
        <v>0</v>
      </c>
      <c r="BL366" s="18" t="s">
        <v>543</v>
      </c>
      <c r="BM366" s="93" t="s">
        <v>862</v>
      </c>
    </row>
    <row r="367" spans="1:65" s="12" customFormat="1">
      <c r="A367" s="231"/>
      <c r="B367" s="232"/>
      <c r="C367" s="231"/>
      <c r="D367" s="233" t="s">
        <v>149</v>
      </c>
      <c r="E367" s="234" t="s">
        <v>1</v>
      </c>
      <c r="F367" s="235" t="s">
        <v>190</v>
      </c>
      <c r="G367" s="231"/>
      <c r="H367" s="236">
        <v>92.7</v>
      </c>
      <c r="I367" s="231"/>
      <c r="J367" s="231"/>
      <c r="K367" s="231"/>
      <c r="L367" s="95"/>
      <c r="M367" s="97"/>
      <c r="N367" s="98"/>
      <c r="O367" s="98"/>
      <c r="P367" s="98"/>
      <c r="Q367" s="98"/>
      <c r="R367" s="98"/>
      <c r="S367" s="98"/>
      <c r="T367" s="99"/>
      <c r="AT367" s="96" t="s">
        <v>149</v>
      </c>
      <c r="AU367" s="96" t="s">
        <v>84</v>
      </c>
      <c r="AV367" s="12" t="s">
        <v>84</v>
      </c>
      <c r="AW367" s="12" t="s">
        <v>31</v>
      </c>
      <c r="AX367" s="12" t="s">
        <v>82</v>
      </c>
      <c r="AY367" s="96" t="s">
        <v>143</v>
      </c>
    </row>
    <row r="368" spans="1:65" s="2" customFormat="1" ht="21.75" customHeight="1">
      <c r="A368" s="148"/>
      <c r="B368" s="149"/>
      <c r="C368" s="225" t="s">
        <v>863</v>
      </c>
      <c r="D368" s="225" t="s">
        <v>144</v>
      </c>
      <c r="E368" s="226" t="s">
        <v>546</v>
      </c>
      <c r="F368" s="227" t="s">
        <v>547</v>
      </c>
      <c r="G368" s="228" t="s">
        <v>268</v>
      </c>
      <c r="H368" s="229">
        <v>92.7</v>
      </c>
      <c r="I368" s="88"/>
      <c r="J368" s="230">
        <f>ROUND(I368*H368,2)</f>
        <v>0</v>
      </c>
      <c r="K368" s="227" t="s">
        <v>1</v>
      </c>
      <c r="L368" s="25"/>
      <c r="M368" s="89" t="s">
        <v>1</v>
      </c>
      <c r="N368" s="90" t="s">
        <v>40</v>
      </c>
      <c r="O368" s="35"/>
      <c r="P368" s="91">
        <f>O368*H368</f>
        <v>0</v>
      </c>
      <c r="Q368" s="91">
        <v>7.9200000000000007E-2</v>
      </c>
      <c r="R368" s="91">
        <f>Q368*H368</f>
        <v>7.3418400000000013</v>
      </c>
      <c r="S368" s="91">
        <v>0</v>
      </c>
      <c r="T368" s="92">
        <f>S368*H368</f>
        <v>0</v>
      </c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R368" s="93" t="s">
        <v>543</v>
      </c>
      <c r="AT368" s="93" t="s">
        <v>144</v>
      </c>
      <c r="AU368" s="93" t="s">
        <v>84</v>
      </c>
      <c r="AY368" s="18" t="s">
        <v>143</v>
      </c>
      <c r="BE368" s="94">
        <f>IF(N368="základní",J368,0)</f>
        <v>0</v>
      </c>
      <c r="BF368" s="94">
        <f>IF(N368="snížená",J368,0)</f>
        <v>0</v>
      </c>
      <c r="BG368" s="94">
        <f>IF(N368="zákl. přenesená",J368,0)</f>
        <v>0</v>
      </c>
      <c r="BH368" s="94">
        <f>IF(N368="sníž. přenesená",J368,0)</f>
        <v>0</v>
      </c>
      <c r="BI368" s="94">
        <f>IF(N368="nulová",J368,0)</f>
        <v>0</v>
      </c>
      <c r="BJ368" s="18" t="s">
        <v>82</v>
      </c>
      <c r="BK368" s="94">
        <f>ROUND(I368*H368,2)</f>
        <v>0</v>
      </c>
      <c r="BL368" s="18" t="s">
        <v>543</v>
      </c>
      <c r="BM368" s="93" t="s">
        <v>864</v>
      </c>
    </row>
    <row r="369" spans="1:51" s="12" customFormat="1">
      <c r="A369" s="231"/>
      <c r="B369" s="232"/>
      <c r="C369" s="231"/>
      <c r="D369" s="233" t="s">
        <v>149</v>
      </c>
      <c r="E369" s="234" t="s">
        <v>1</v>
      </c>
      <c r="F369" s="235" t="s">
        <v>865</v>
      </c>
      <c r="G369" s="231"/>
      <c r="H369" s="236">
        <v>30.9</v>
      </c>
      <c r="I369" s="231"/>
      <c r="J369" s="231"/>
      <c r="K369" s="231"/>
      <c r="L369" s="95"/>
      <c r="M369" s="97"/>
      <c r="N369" s="98"/>
      <c r="O369" s="98"/>
      <c r="P369" s="98"/>
      <c r="Q369" s="98"/>
      <c r="R369" s="98"/>
      <c r="S369" s="98"/>
      <c r="T369" s="99"/>
      <c r="AT369" s="96" t="s">
        <v>149</v>
      </c>
      <c r="AU369" s="96" t="s">
        <v>84</v>
      </c>
      <c r="AV369" s="12" t="s">
        <v>84</v>
      </c>
      <c r="AW369" s="12" t="s">
        <v>31</v>
      </c>
      <c r="AX369" s="12" t="s">
        <v>75</v>
      </c>
      <c r="AY369" s="96" t="s">
        <v>143</v>
      </c>
    </row>
    <row r="370" spans="1:51" s="12" customFormat="1">
      <c r="A370" s="231"/>
      <c r="B370" s="232"/>
      <c r="C370" s="231"/>
      <c r="D370" s="233" t="s">
        <v>149</v>
      </c>
      <c r="E370" s="234" t="s">
        <v>1</v>
      </c>
      <c r="F370" s="235" t="s">
        <v>866</v>
      </c>
      <c r="G370" s="231"/>
      <c r="H370" s="236">
        <v>30.9</v>
      </c>
      <c r="I370" s="231"/>
      <c r="J370" s="231"/>
      <c r="K370" s="231"/>
      <c r="L370" s="95"/>
      <c r="M370" s="97"/>
      <c r="N370" s="98"/>
      <c r="O370" s="98"/>
      <c r="P370" s="98"/>
      <c r="Q370" s="98"/>
      <c r="R370" s="98"/>
      <c r="S370" s="98"/>
      <c r="T370" s="99"/>
      <c r="AT370" s="96" t="s">
        <v>149</v>
      </c>
      <c r="AU370" s="96" t="s">
        <v>84</v>
      </c>
      <c r="AV370" s="12" t="s">
        <v>84</v>
      </c>
      <c r="AW370" s="12" t="s">
        <v>31</v>
      </c>
      <c r="AX370" s="12" t="s">
        <v>75</v>
      </c>
      <c r="AY370" s="96" t="s">
        <v>143</v>
      </c>
    </row>
    <row r="371" spans="1:51" s="12" customFormat="1">
      <c r="A371" s="231"/>
      <c r="B371" s="232"/>
      <c r="C371" s="231"/>
      <c r="D371" s="233" t="s">
        <v>149</v>
      </c>
      <c r="E371" s="234" t="s">
        <v>1</v>
      </c>
      <c r="F371" s="235" t="s">
        <v>867</v>
      </c>
      <c r="G371" s="231"/>
      <c r="H371" s="236">
        <v>30.9</v>
      </c>
      <c r="I371" s="231"/>
      <c r="J371" s="231"/>
      <c r="K371" s="231"/>
      <c r="L371" s="95"/>
      <c r="M371" s="97"/>
      <c r="N371" s="98"/>
      <c r="O371" s="98"/>
      <c r="P371" s="98"/>
      <c r="Q371" s="98"/>
      <c r="R371" s="98"/>
      <c r="S371" s="98"/>
      <c r="T371" s="99"/>
      <c r="AT371" s="96" t="s">
        <v>149</v>
      </c>
      <c r="AU371" s="96" t="s">
        <v>84</v>
      </c>
      <c r="AV371" s="12" t="s">
        <v>84</v>
      </c>
      <c r="AW371" s="12" t="s">
        <v>31</v>
      </c>
      <c r="AX371" s="12" t="s">
        <v>75</v>
      </c>
      <c r="AY371" s="96" t="s">
        <v>143</v>
      </c>
    </row>
    <row r="372" spans="1:51" s="15" customFormat="1">
      <c r="A372" s="248"/>
      <c r="B372" s="249"/>
      <c r="C372" s="248"/>
      <c r="D372" s="233" t="s">
        <v>149</v>
      </c>
      <c r="E372" s="250" t="s">
        <v>190</v>
      </c>
      <c r="F372" s="251" t="s">
        <v>255</v>
      </c>
      <c r="G372" s="248"/>
      <c r="H372" s="252">
        <v>92.7</v>
      </c>
      <c r="I372" s="248"/>
      <c r="J372" s="248"/>
      <c r="K372" s="248"/>
      <c r="L372" s="112"/>
      <c r="M372" s="126"/>
      <c r="N372" s="127"/>
      <c r="O372" s="127"/>
      <c r="P372" s="127"/>
      <c r="Q372" s="127"/>
      <c r="R372" s="127"/>
      <c r="S372" s="127"/>
      <c r="T372" s="128"/>
      <c r="AT372" s="113" t="s">
        <v>149</v>
      </c>
      <c r="AU372" s="113" t="s">
        <v>84</v>
      </c>
      <c r="AV372" s="15" t="s">
        <v>101</v>
      </c>
      <c r="AW372" s="15" t="s">
        <v>31</v>
      </c>
      <c r="AX372" s="15" t="s">
        <v>82</v>
      </c>
      <c r="AY372" s="113" t="s">
        <v>143</v>
      </c>
    </row>
    <row r="373" spans="1:51" s="2" customFormat="1" ht="6.95" customHeight="1">
      <c r="A373" s="148"/>
      <c r="B373" s="164"/>
      <c r="C373" s="165"/>
      <c r="D373" s="165"/>
      <c r="E373" s="165"/>
      <c r="F373" s="165"/>
      <c r="G373" s="165"/>
      <c r="H373" s="165"/>
      <c r="I373" s="165"/>
      <c r="J373" s="165"/>
      <c r="K373" s="165"/>
      <c r="L373" s="25"/>
      <c r="M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</row>
  </sheetData>
  <sheetProtection algorithmName="SHA-512" hashValue="G9E12yKVBNLqvYUQx1PbbR695h7vBTs8oRCCZlH9HxnQ/lQdHrOKL4Jg/LfjE/VI0DKvNt7leDNrkn/aCNWDMw==" saltValue="n70D8f8UjwLG7T4FfPglWA==" spinCount="100000" sheet="1" objects="1" scenarios="1" autoFilter="0"/>
  <autoFilter ref="C133:K372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6"/>
  <sheetViews>
    <sheetView showGridLines="0" topLeftCell="A122" workbookViewId="0">
      <selection activeCell="F136" sqref="F136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100</v>
      </c>
      <c r="AZ2" s="105" t="s">
        <v>868</v>
      </c>
      <c r="BA2" s="105" t="s">
        <v>868</v>
      </c>
      <c r="BB2" s="105" t="s">
        <v>1</v>
      </c>
      <c r="BC2" s="105" t="s">
        <v>869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870</v>
      </c>
      <c r="BA3" s="105" t="s">
        <v>174</v>
      </c>
      <c r="BB3" s="105" t="s">
        <v>1</v>
      </c>
      <c r="BC3" s="105" t="s">
        <v>871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176</v>
      </c>
      <c r="BA4" s="105" t="s">
        <v>176</v>
      </c>
      <c r="BB4" s="105" t="s">
        <v>1</v>
      </c>
      <c r="BC4" s="105" t="s">
        <v>335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872</v>
      </c>
      <c r="BA5" s="105" t="s">
        <v>178</v>
      </c>
      <c r="BB5" s="105" t="s">
        <v>1</v>
      </c>
      <c r="BC5" s="105" t="s">
        <v>873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559</v>
      </c>
      <c r="BA6" s="105" t="s">
        <v>559</v>
      </c>
      <c r="BB6" s="105" t="s">
        <v>1</v>
      </c>
      <c r="BC6" s="105" t="s">
        <v>874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  <c r="AZ7" s="105" t="s">
        <v>563</v>
      </c>
      <c r="BA7" s="105" t="s">
        <v>563</v>
      </c>
      <c r="BB7" s="105" t="s">
        <v>1</v>
      </c>
      <c r="BC7" s="105" t="s">
        <v>875</v>
      </c>
      <c r="BD7" s="105" t="s">
        <v>84</v>
      </c>
    </row>
    <row r="8" spans="1:5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  <c r="AZ8" s="105" t="s">
        <v>196</v>
      </c>
      <c r="BA8" s="105" t="s">
        <v>197</v>
      </c>
      <c r="BB8" s="105" t="s">
        <v>1</v>
      </c>
      <c r="BC8" s="105" t="s">
        <v>313</v>
      </c>
      <c r="BD8" s="105" t="s">
        <v>84</v>
      </c>
    </row>
    <row r="9" spans="1:56" s="2" customFormat="1" ht="16.5" customHeight="1">
      <c r="A9" s="148"/>
      <c r="B9" s="149"/>
      <c r="C9" s="148"/>
      <c r="D9" s="148"/>
      <c r="E9" s="334" t="s">
        <v>180</v>
      </c>
      <c r="F9" s="333"/>
      <c r="G9" s="333"/>
      <c r="H9" s="333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Z9" s="105" t="s">
        <v>201</v>
      </c>
      <c r="BA9" s="105" t="s">
        <v>201</v>
      </c>
      <c r="BB9" s="105" t="s">
        <v>1</v>
      </c>
      <c r="BC9" s="105" t="s">
        <v>876</v>
      </c>
      <c r="BD9" s="105" t="s">
        <v>84</v>
      </c>
    </row>
    <row r="10" spans="1:5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Z10" s="105" t="s">
        <v>877</v>
      </c>
      <c r="BA10" s="105" t="s">
        <v>877</v>
      </c>
      <c r="BB10" s="105" t="s">
        <v>1</v>
      </c>
      <c r="BC10" s="105" t="s">
        <v>878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292" t="s">
        <v>879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206</v>
      </c>
      <c r="BA11" s="105" t="s">
        <v>206</v>
      </c>
      <c r="BB11" s="105" t="s">
        <v>1</v>
      </c>
      <c r="BC11" s="105" t="s">
        <v>880</v>
      </c>
      <c r="BD11" s="105" t="s">
        <v>84</v>
      </c>
    </row>
    <row r="12" spans="1:5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208</v>
      </c>
      <c r="BA12" s="105" t="s">
        <v>208</v>
      </c>
      <c r="BB12" s="105" t="s">
        <v>1</v>
      </c>
      <c r="BC12" s="105" t="s">
        <v>881</v>
      </c>
      <c r="BD12" s="105" t="s">
        <v>84</v>
      </c>
    </row>
    <row r="13" spans="1:5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210</v>
      </c>
      <c r="BA13" s="105" t="s">
        <v>210</v>
      </c>
      <c r="BB13" s="105" t="s">
        <v>1</v>
      </c>
      <c r="BC13" s="105" t="s">
        <v>882</v>
      </c>
      <c r="BD13" s="105" t="s">
        <v>84</v>
      </c>
    </row>
    <row r="14" spans="1:5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23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48"/>
      <c r="B20" s="149"/>
      <c r="C20" s="148"/>
      <c r="D20" s="148"/>
      <c r="E20" s="336" t="str">
        <f>'Rekapitulace stavby'!E14</f>
        <v>Vyplň údaj</v>
      </c>
      <c r="F20" s="337"/>
      <c r="G20" s="337"/>
      <c r="H20" s="337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188"/>
      <c r="B29" s="189"/>
      <c r="C29" s="188"/>
      <c r="D29" s="188"/>
      <c r="E29" s="307" t="s">
        <v>1</v>
      </c>
      <c r="F29" s="307"/>
      <c r="G29" s="307"/>
      <c r="H29" s="307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ROUND(J129,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ROUND((SUM(BE129:BE315)),  2)</f>
        <v>0</v>
      </c>
      <c r="G35" s="148"/>
      <c r="H35" s="148"/>
      <c r="I35" s="196">
        <v>0.21</v>
      </c>
      <c r="J35" s="195">
        <f>ROUND(((SUM(BE129:BE315))*I35),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ROUND((SUM(BF129:BF315)),  2)</f>
        <v>0</v>
      </c>
      <c r="G36" s="148"/>
      <c r="H36" s="148"/>
      <c r="I36" s="196">
        <v>0.15</v>
      </c>
      <c r="J36" s="195">
        <f>ROUND(((SUM(BF129:BF315))*I36),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ROUND((SUM(BG129:BG315)),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ROUND((SUM(BH129:BH315)),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ROUND((SUM(BI129:BI315)),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34" t="s">
        <v>180</v>
      </c>
      <c r="F87" s="333"/>
      <c r="G87" s="333"/>
      <c r="H87" s="333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2" t="str">
        <f>E11</f>
        <v>3 - DSO 03.3 Akumulační nádrž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J129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214</v>
      </c>
      <c r="E99" s="212"/>
      <c r="F99" s="212"/>
      <c r="G99" s="212"/>
      <c r="H99" s="212"/>
      <c r="I99" s="212"/>
      <c r="J99" s="213">
        <f>J130</f>
        <v>0</v>
      </c>
      <c r="K99" s="209"/>
      <c r="L99" s="74"/>
    </row>
    <row r="100" spans="1:47" s="13" customFormat="1" ht="19.899999999999999" customHeight="1">
      <c r="A100" s="184"/>
      <c r="B100" s="238"/>
      <c r="C100" s="184"/>
      <c r="D100" s="239" t="s">
        <v>215</v>
      </c>
      <c r="E100" s="240"/>
      <c r="F100" s="240"/>
      <c r="G100" s="240"/>
      <c r="H100" s="240"/>
      <c r="I100" s="240"/>
      <c r="J100" s="241">
        <f>J131</f>
        <v>0</v>
      </c>
      <c r="K100" s="184"/>
      <c r="L100" s="106"/>
    </row>
    <row r="101" spans="1:47" s="13" customFormat="1" ht="19.899999999999999" customHeight="1">
      <c r="A101" s="184"/>
      <c r="B101" s="238"/>
      <c r="C101" s="184"/>
      <c r="D101" s="239" t="s">
        <v>217</v>
      </c>
      <c r="E101" s="240"/>
      <c r="F101" s="240"/>
      <c r="G101" s="240"/>
      <c r="H101" s="240"/>
      <c r="I101" s="240"/>
      <c r="J101" s="241">
        <f>J193</f>
        <v>0</v>
      </c>
      <c r="K101" s="184"/>
      <c r="L101" s="106"/>
    </row>
    <row r="102" spans="1:47" s="13" customFormat="1" ht="19.899999999999999" customHeight="1">
      <c r="A102" s="184"/>
      <c r="B102" s="238"/>
      <c r="C102" s="184"/>
      <c r="D102" s="239" t="s">
        <v>219</v>
      </c>
      <c r="E102" s="240"/>
      <c r="F102" s="240"/>
      <c r="G102" s="240"/>
      <c r="H102" s="240"/>
      <c r="I102" s="240"/>
      <c r="J102" s="241">
        <f>J225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883</v>
      </c>
      <c r="E103" s="240"/>
      <c r="F103" s="240"/>
      <c r="G103" s="240"/>
      <c r="H103" s="240"/>
      <c r="I103" s="240"/>
      <c r="J103" s="241">
        <f>J232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220</v>
      </c>
      <c r="E104" s="240"/>
      <c r="F104" s="240"/>
      <c r="G104" s="240"/>
      <c r="H104" s="240"/>
      <c r="I104" s="240"/>
      <c r="J104" s="241">
        <f>J235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884</v>
      </c>
      <c r="E105" s="240"/>
      <c r="F105" s="240"/>
      <c r="G105" s="240"/>
      <c r="H105" s="240"/>
      <c r="I105" s="240"/>
      <c r="J105" s="241">
        <f>J238</f>
        <v>0</v>
      </c>
      <c r="K105" s="184"/>
      <c r="L105" s="106"/>
    </row>
    <row r="106" spans="1:47" s="9" customFormat="1" ht="24.95" customHeight="1">
      <c r="A106" s="209"/>
      <c r="B106" s="210"/>
      <c r="C106" s="209"/>
      <c r="D106" s="211" t="s">
        <v>885</v>
      </c>
      <c r="E106" s="212"/>
      <c r="F106" s="212"/>
      <c r="G106" s="212"/>
      <c r="H106" s="212"/>
      <c r="I106" s="212"/>
      <c r="J106" s="213">
        <f>J304</f>
        <v>0</v>
      </c>
      <c r="K106" s="209"/>
      <c r="L106" s="74"/>
    </row>
    <row r="107" spans="1:47" s="13" customFormat="1" ht="19.899999999999999" customHeight="1">
      <c r="A107" s="184"/>
      <c r="B107" s="238"/>
      <c r="C107" s="184"/>
      <c r="D107" s="239" t="s">
        <v>886</v>
      </c>
      <c r="E107" s="240"/>
      <c r="F107" s="240"/>
      <c r="G107" s="240"/>
      <c r="H107" s="240"/>
      <c r="I107" s="240"/>
      <c r="J107" s="241">
        <f>J305</f>
        <v>0</v>
      </c>
      <c r="K107" s="184"/>
      <c r="L107" s="106"/>
    </row>
    <row r="108" spans="1:47" s="2" customFormat="1" ht="21.75" customHeight="1">
      <c r="A108" s="148"/>
      <c r="B108" s="149"/>
      <c r="C108" s="148"/>
      <c r="D108" s="148"/>
      <c r="E108" s="148"/>
      <c r="F108" s="148"/>
      <c r="G108" s="148"/>
      <c r="H108" s="148"/>
      <c r="I108" s="148"/>
      <c r="J108" s="148"/>
      <c r="K108" s="148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47" s="2" customFormat="1" ht="6.95" customHeight="1">
      <c r="A109" s="148"/>
      <c r="B109" s="164"/>
      <c r="C109" s="165"/>
      <c r="D109" s="165"/>
      <c r="E109" s="165"/>
      <c r="F109" s="165"/>
      <c r="G109" s="165"/>
      <c r="H109" s="165"/>
      <c r="I109" s="165"/>
      <c r="J109" s="165"/>
      <c r="K109" s="165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3" spans="1:31" s="2" customFormat="1" ht="6.95" customHeight="1">
      <c r="A113" s="148"/>
      <c r="B113" s="166"/>
      <c r="C113" s="167"/>
      <c r="D113" s="167"/>
      <c r="E113" s="167"/>
      <c r="F113" s="167"/>
      <c r="G113" s="167"/>
      <c r="H113" s="167"/>
      <c r="I113" s="167"/>
      <c r="J113" s="167"/>
      <c r="K113" s="167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31" s="2" customFormat="1" ht="24.95" customHeight="1">
      <c r="A114" s="148"/>
      <c r="B114" s="149"/>
      <c r="C114" s="142" t="s">
        <v>128</v>
      </c>
      <c r="D114" s="148"/>
      <c r="E114" s="148"/>
      <c r="F114" s="148"/>
      <c r="G114" s="148"/>
      <c r="H114" s="148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31" s="2" customFormat="1" ht="6.95" customHeight="1">
      <c r="A115" s="148"/>
      <c r="B115" s="149"/>
      <c r="C115" s="148"/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31" s="2" customFormat="1" ht="12" customHeight="1">
      <c r="A116" s="148"/>
      <c r="B116" s="149"/>
      <c r="C116" s="145" t="s">
        <v>16</v>
      </c>
      <c r="D116" s="148"/>
      <c r="E116" s="148"/>
      <c r="F116" s="148"/>
      <c r="G116" s="148"/>
      <c r="H116" s="148"/>
      <c r="I116" s="148"/>
      <c r="J116" s="148"/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3.25" customHeight="1">
      <c r="A117" s="148"/>
      <c r="B117" s="149"/>
      <c r="C117" s="148"/>
      <c r="D117" s="148"/>
      <c r="E117" s="334" t="str">
        <f>E7</f>
        <v>Třebíč, Karlovo náměstí, Rekonstrukce vodovodu a kanalizace - Akumulace dešťové vody</v>
      </c>
      <c r="F117" s="335"/>
      <c r="G117" s="335"/>
      <c r="H117" s="335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1" customFormat="1" ht="12" customHeight="1">
      <c r="A118" s="138"/>
      <c r="B118" s="141"/>
      <c r="C118" s="145" t="s">
        <v>120</v>
      </c>
      <c r="D118" s="138"/>
      <c r="E118" s="138"/>
      <c r="F118" s="138"/>
      <c r="G118" s="138"/>
      <c r="H118" s="138"/>
      <c r="I118" s="138"/>
      <c r="J118" s="138"/>
      <c r="K118" s="138"/>
      <c r="L118" s="20"/>
    </row>
    <row r="119" spans="1:31" s="2" customFormat="1" ht="16.5" customHeight="1">
      <c r="A119" s="148"/>
      <c r="B119" s="149"/>
      <c r="C119" s="148"/>
      <c r="D119" s="148"/>
      <c r="E119" s="334" t="s">
        <v>180</v>
      </c>
      <c r="F119" s="333"/>
      <c r="G119" s="333"/>
      <c r="H119" s="333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12" customHeight="1">
      <c r="A120" s="148"/>
      <c r="B120" s="149"/>
      <c r="C120" s="145" t="s">
        <v>183</v>
      </c>
      <c r="D120" s="148"/>
      <c r="E120" s="148"/>
      <c r="F120" s="148"/>
      <c r="G120" s="148"/>
      <c r="H120" s="148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2" customFormat="1" ht="16.5" customHeight="1">
      <c r="A121" s="148"/>
      <c r="B121" s="149"/>
      <c r="C121" s="148"/>
      <c r="D121" s="148"/>
      <c r="E121" s="292" t="str">
        <f>E11</f>
        <v>3 - DSO 03.3 Akumulační nádrž</v>
      </c>
      <c r="F121" s="333"/>
      <c r="G121" s="333"/>
      <c r="H121" s="333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31" s="2" customFormat="1" ht="6.95" customHeight="1">
      <c r="A122" s="148"/>
      <c r="B122" s="149"/>
      <c r="C122" s="148"/>
      <c r="D122" s="148"/>
      <c r="E122" s="148"/>
      <c r="F122" s="148"/>
      <c r="G122" s="148"/>
      <c r="H122" s="148"/>
      <c r="I122" s="148"/>
      <c r="J122" s="148"/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31" s="2" customFormat="1" ht="12" customHeight="1">
      <c r="A123" s="148"/>
      <c r="B123" s="149"/>
      <c r="C123" s="145" t="s">
        <v>20</v>
      </c>
      <c r="D123" s="148"/>
      <c r="E123" s="148"/>
      <c r="F123" s="146" t="str">
        <f>F14</f>
        <v>Třebíč</v>
      </c>
      <c r="G123" s="148"/>
      <c r="H123" s="148"/>
      <c r="I123" s="145" t="s">
        <v>22</v>
      </c>
      <c r="J123" s="187" t="str">
        <f>IF(J14="","",J14)</f>
        <v/>
      </c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31" s="2" customFormat="1" ht="6.95" customHeight="1">
      <c r="A124" s="148"/>
      <c r="B124" s="149"/>
      <c r="C124" s="148"/>
      <c r="D124" s="148"/>
      <c r="E124" s="148"/>
      <c r="F124" s="148"/>
      <c r="G124" s="148"/>
      <c r="H124" s="148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5.2" customHeight="1">
      <c r="A125" s="148"/>
      <c r="B125" s="149"/>
      <c r="C125" s="145" t="s">
        <v>23</v>
      </c>
      <c r="D125" s="148"/>
      <c r="E125" s="148"/>
      <c r="F125" s="146" t="str">
        <f>E17</f>
        <v>Vodovody a kanalizace Třebíč</v>
      </c>
      <c r="G125" s="148"/>
      <c r="H125" s="148"/>
      <c r="I125" s="145" t="s">
        <v>29</v>
      </c>
      <c r="J125" s="205" t="str">
        <f>E23</f>
        <v>DUIS s.r.o.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5.2" customHeight="1">
      <c r="A126" s="148"/>
      <c r="B126" s="149"/>
      <c r="C126" s="145" t="s">
        <v>27</v>
      </c>
      <c r="D126" s="148"/>
      <c r="E126" s="148"/>
      <c r="F126" s="146" t="str">
        <f>IF(E20="","",E20)</f>
        <v>Vyplň údaj</v>
      </c>
      <c r="G126" s="148"/>
      <c r="H126" s="148"/>
      <c r="I126" s="145" t="s">
        <v>32</v>
      </c>
      <c r="J126" s="205" t="str">
        <f>E26</f>
        <v>Z.Makovská</v>
      </c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10.3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10" customFormat="1" ht="29.25" customHeight="1">
      <c r="A128" s="214"/>
      <c r="B128" s="215"/>
      <c r="C128" s="216" t="s">
        <v>129</v>
      </c>
      <c r="D128" s="217" t="s">
        <v>60</v>
      </c>
      <c r="E128" s="217" t="s">
        <v>56</v>
      </c>
      <c r="F128" s="217" t="s">
        <v>57</v>
      </c>
      <c r="G128" s="217" t="s">
        <v>130</v>
      </c>
      <c r="H128" s="217" t="s">
        <v>131</v>
      </c>
      <c r="I128" s="217" t="s">
        <v>132</v>
      </c>
      <c r="J128" s="217" t="s">
        <v>124</v>
      </c>
      <c r="K128" s="218" t="s">
        <v>133</v>
      </c>
      <c r="L128" s="76"/>
      <c r="M128" s="38" t="s">
        <v>1</v>
      </c>
      <c r="N128" s="39" t="s">
        <v>39</v>
      </c>
      <c r="O128" s="39" t="s">
        <v>134</v>
      </c>
      <c r="P128" s="39" t="s">
        <v>135</v>
      </c>
      <c r="Q128" s="39" t="s">
        <v>136</v>
      </c>
      <c r="R128" s="39" t="s">
        <v>137</v>
      </c>
      <c r="S128" s="39" t="s">
        <v>138</v>
      </c>
      <c r="T128" s="40" t="s">
        <v>139</v>
      </c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</row>
    <row r="129" spans="1:65" s="2" customFormat="1" ht="22.9" customHeight="1">
      <c r="A129" s="148"/>
      <c r="B129" s="149"/>
      <c r="C129" s="177" t="s">
        <v>140</v>
      </c>
      <c r="D129" s="148"/>
      <c r="E129" s="148"/>
      <c r="F129" s="148"/>
      <c r="G129" s="148"/>
      <c r="H129" s="148"/>
      <c r="I129" s="148"/>
      <c r="J129" s="219">
        <f>BK129</f>
        <v>0</v>
      </c>
      <c r="K129" s="148"/>
      <c r="L129" s="25"/>
      <c r="M129" s="41"/>
      <c r="N129" s="33"/>
      <c r="O129" s="42"/>
      <c r="P129" s="77">
        <f>P130+P304</f>
        <v>0</v>
      </c>
      <c r="Q129" s="42"/>
      <c r="R129" s="77">
        <f>R130+R304</f>
        <v>665.86127667000017</v>
      </c>
      <c r="S129" s="42"/>
      <c r="T129" s="78">
        <f>T130+T304</f>
        <v>610.18630000000007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T129" s="18" t="s">
        <v>74</v>
      </c>
      <c r="AU129" s="18" t="s">
        <v>126</v>
      </c>
      <c r="BK129" s="79">
        <f>BK130+BK304</f>
        <v>0</v>
      </c>
    </row>
    <row r="130" spans="1:65" s="11" customFormat="1" ht="25.9" customHeight="1">
      <c r="A130" s="220"/>
      <c r="B130" s="221"/>
      <c r="C130" s="220"/>
      <c r="D130" s="222" t="s">
        <v>74</v>
      </c>
      <c r="E130" s="223" t="s">
        <v>224</v>
      </c>
      <c r="F130" s="223" t="s">
        <v>225</v>
      </c>
      <c r="G130" s="220"/>
      <c r="H130" s="220"/>
      <c r="I130" s="220"/>
      <c r="J130" s="224">
        <f>BK130</f>
        <v>0</v>
      </c>
      <c r="K130" s="220"/>
      <c r="L130" s="80"/>
      <c r="M130" s="82"/>
      <c r="N130" s="83"/>
      <c r="O130" s="83"/>
      <c r="P130" s="84">
        <f>P131+P193+P225+P232+P235+P238</f>
        <v>0</v>
      </c>
      <c r="Q130" s="83"/>
      <c r="R130" s="84">
        <f>R131+R193+R225+R232+R235+R238</f>
        <v>665.86127667000017</v>
      </c>
      <c r="S130" s="83"/>
      <c r="T130" s="85">
        <f>T131+T193+T225+T232+T235+T238</f>
        <v>610.18630000000007</v>
      </c>
      <c r="AR130" s="81" t="s">
        <v>82</v>
      </c>
      <c r="AT130" s="86" t="s">
        <v>74</v>
      </c>
      <c r="AU130" s="86" t="s">
        <v>75</v>
      </c>
      <c r="AY130" s="81" t="s">
        <v>143</v>
      </c>
      <c r="BK130" s="87">
        <f>BK131+BK193+BK225+BK232+BK235+BK238</f>
        <v>0</v>
      </c>
    </row>
    <row r="131" spans="1:65" s="11" customFormat="1" ht="22.9" customHeight="1">
      <c r="A131" s="220"/>
      <c r="B131" s="221"/>
      <c r="C131" s="220"/>
      <c r="D131" s="222" t="s">
        <v>74</v>
      </c>
      <c r="E131" s="242" t="s">
        <v>82</v>
      </c>
      <c r="F131" s="242" t="s">
        <v>226</v>
      </c>
      <c r="G131" s="220"/>
      <c r="H131" s="220"/>
      <c r="I131" s="220"/>
      <c r="J131" s="243">
        <f>BK131</f>
        <v>0</v>
      </c>
      <c r="K131" s="220"/>
      <c r="L131" s="80"/>
      <c r="M131" s="82"/>
      <c r="N131" s="83"/>
      <c r="O131" s="83"/>
      <c r="P131" s="84">
        <f>SUM(P132:P192)</f>
        <v>0</v>
      </c>
      <c r="Q131" s="83"/>
      <c r="R131" s="84">
        <f>SUM(R132:R192)</f>
        <v>0</v>
      </c>
      <c r="S131" s="83"/>
      <c r="T131" s="85">
        <f>SUM(T132:T192)</f>
        <v>65.64</v>
      </c>
      <c r="AR131" s="81" t="s">
        <v>82</v>
      </c>
      <c r="AT131" s="86" t="s">
        <v>74</v>
      </c>
      <c r="AU131" s="86" t="s">
        <v>82</v>
      </c>
      <c r="AY131" s="81" t="s">
        <v>143</v>
      </c>
      <c r="BK131" s="87">
        <f>SUM(BK132:BK192)</f>
        <v>0</v>
      </c>
    </row>
    <row r="132" spans="1:65" s="2" customFormat="1" ht="21.75" customHeight="1">
      <c r="A132" s="148"/>
      <c r="B132" s="149"/>
      <c r="C132" s="225" t="s">
        <v>82</v>
      </c>
      <c r="D132" s="225" t="s">
        <v>144</v>
      </c>
      <c r="E132" s="226" t="s">
        <v>887</v>
      </c>
      <c r="F132" s="227" t="s">
        <v>888</v>
      </c>
      <c r="G132" s="228" t="s">
        <v>232</v>
      </c>
      <c r="H132" s="229">
        <v>3</v>
      </c>
      <c r="I132" s="88"/>
      <c r="J132" s="230">
        <f>ROUND(I132*H132,2)</f>
        <v>0</v>
      </c>
      <c r="K132" s="227" t="s">
        <v>1</v>
      </c>
      <c r="L132" s="25"/>
      <c r="M132" s="89" t="s">
        <v>1</v>
      </c>
      <c r="N132" s="90" t="s">
        <v>40</v>
      </c>
      <c r="O132" s="35"/>
      <c r="P132" s="91">
        <f>O132*H132</f>
        <v>0</v>
      </c>
      <c r="Q132" s="91">
        <v>0</v>
      </c>
      <c r="R132" s="91">
        <f>Q132*H132</f>
        <v>0</v>
      </c>
      <c r="S132" s="91">
        <v>0</v>
      </c>
      <c r="T132" s="92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93" t="s">
        <v>101</v>
      </c>
      <c r="AT132" s="93" t="s">
        <v>144</v>
      </c>
      <c r="AU132" s="93" t="s">
        <v>84</v>
      </c>
      <c r="AY132" s="18" t="s">
        <v>143</v>
      </c>
      <c r="BE132" s="94">
        <f>IF(N132="základní",J132,0)</f>
        <v>0</v>
      </c>
      <c r="BF132" s="94">
        <f>IF(N132="snížená",J132,0)</f>
        <v>0</v>
      </c>
      <c r="BG132" s="94">
        <f>IF(N132="zákl. přenesená",J132,0)</f>
        <v>0</v>
      </c>
      <c r="BH132" s="94">
        <f>IF(N132="sníž. přenesená",J132,0)</f>
        <v>0</v>
      </c>
      <c r="BI132" s="94">
        <f>IF(N132="nulová",J132,0)</f>
        <v>0</v>
      </c>
      <c r="BJ132" s="18" t="s">
        <v>82</v>
      </c>
      <c r="BK132" s="94">
        <f>ROUND(I132*H132,2)</f>
        <v>0</v>
      </c>
      <c r="BL132" s="18" t="s">
        <v>101</v>
      </c>
      <c r="BM132" s="93" t="s">
        <v>889</v>
      </c>
    </row>
    <row r="133" spans="1:65" s="12" customFormat="1">
      <c r="A133" s="231"/>
      <c r="B133" s="232"/>
      <c r="C133" s="231"/>
      <c r="D133" s="233" t="s">
        <v>149</v>
      </c>
      <c r="E133" s="234" t="s">
        <v>1</v>
      </c>
      <c r="F133" s="235" t="s">
        <v>85</v>
      </c>
      <c r="G133" s="231"/>
      <c r="H133" s="236">
        <v>3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82</v>
      </c>
      <c r="AY133" s="96" t="s">
        <v>143</v>
      </c>
    </row>
    <row r="134" spans="1:65" s="2" customFormat="1" ht="21.75" customHeight="1">
      <c r="A134" s="148"/>
      <c r="B134" s="149"/>
      <c r="C134" s="225" t="s">
        <v>84</v>
      </c>
      <c r="D134" s="225" t="s">
        <v>144</v>
      </c>
      <c r="E134" s="226" t="s">
        <v>715</v>
      </c>
      <c r="F134" s="227" t="s">
        <v>890</v>
      </c>
      <c r="G134" s="228" t="s">
        <v>232</v>
      </c>
      <c r="H134" s="229">
        <v>1</v>
      </c>
      <c r="I134" s="88"/>
      <c r="J134" s="230">
        <f>ROUND(I134*H134,2)</f>
        <v>0</v>
      </c>
      <c r="K134" s="227" t="s">
        <v>1</v>
      </c>
      <c r="L134" s="25"/>
      <c r="M134" s="89" t="s">
        <v>1</v>
      </c>
      <c r="N134" s="90" t="s">
        <v>40</v>
      </c>
      <c r="O134" s="35"/>
      <c r="P134" s="91">
        <f>O134*H134</f>
        <v>0</v>
      </c>
      <c r="Q134" s="91">
        <v>0</v>
      </c>
      <c r="R134" s="91">
        <f>Q134*H134</f>
        <v>0</v>
      </c>
      <c r="S134" s="91">
        <v>0</v>
      </c>
      <c r="T134" s="92">
        <f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93" t="s">
        <v>101</v>
      </c>
      <c r="AT134" s="93" t="s">
        <v>144</v>
      </c>
      <c r="AU134" s="93" t="s">
        <v>84</v>
      </c>
      <c r="AY134" s="18" t="s">
        <v>143</v>
      </c>
      <c r="BE134" s="94">
        <f>IF(N134="základní",J134,0)</f>
        <v>0</v>
      </c>
      <c r="BF134" s="94">
        <f>IF(N134="snížená",J134,0)</f>
        <v>0</v>
      </c>
      <c r="BG134" s="94">
        <f>IF(N134="zákl. přenesená",J134,0)</f>
        <v>0</v>
      </c>
      <c r="BH134" s="94">
        <f>IF(N134="sníž. přenesená",J134,0)</f>
        <v>0</v>
      </c>
      <c r="BI134" s="94">
        <f>IF(N134="nulová",J134,0)</f>
        <v>0</v>
      </c>
      <c r="BJ134" s="18" t="s">
        <v>82</v>
      </c>
      <c r="BK134" s="94">
        <f>ROUND(I134*H134,2)</f>
        <v>0</v>
      </c>
      <c r="BL134" s="18" t="s">
        <v>101</v>
      </c>
      <c r="BM134" s="93" t="s">
        <v>891</v>
      </c>
    </row>
    <row r="135" spans="1:65" s="12" customFormat="1">
      <c r="A135" s="231"/>
      <c r="B135" s="232"/>
      <c r="C135" s="231"/>
      <c r="D135" s="233" t="s">
        <v>149</v>
      </c>
      <c r="E135" s="234" t="s">
        <v>1</v>
      </c>
      <c r="F135" s="235" t="s">
        <v>82</v>
      </c>
      <c r="G135" s="231"/>
      <c r="H135" s="236">
        <v>1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82</v>
      </c>
      <c r="AY135" s="96" t="s">
        <v>143</v>
      </c>
    </row>
    <row r="136" spans="1:65" s="2" customFormat="1" ht="67.5" customHeight="1">
      <c r="A136" s="148"/>
      <c r="B136" s="149"/>
      <c r="C136" s="225" t="s">
        <v>85</v>
      </c>
      <c r="D136" s="225" t="s">
        <v>144</v>
      </c>
      <c r="E136" s="226" t="s">
        <v>237</v>
      </c>
      <c r="F136" s="285" t="s">
        <v>1501</v>
      </c>
      <c r="G136" s="228" t="s">
        <v>238</v>
      </c>
      <c r="H136" s="229">
        <v>1</v>
      </c>
      <c r="I136" s="88"/>
      <c r="J136" s="230">
        <f>ROUND(I136*H136,2)</f>
        <v>0</v>
      </c>
      <c r="K136" s="227" t="s">
        <v>1</v>
      </c>
      <c r="L136" s="25"/>
      <c r="M136" s="89" t="s">
        <v>1</v>
      </c>
      <c r="N136" s="90" t="s">
        <v>40</v>
      </c>
      <c r="O136" s="35"/>
      <c r="P136" s="91">
        <f>O136*H136</f>
        <v>0</v>
      </c>
      <c r="Q136" s="91">
        <v>0</v>
      </c>
      <c r="R136" s="91">
        <f>Q136*H136</f>
        <v>0</v>
      </c>
      <c r="S136" s="91">
        <v>0</v>
      </c>
      <c r="T136" s="92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93" t="s">
        <v>101</v>
      </c>
      <c r="AT136" s="93" t="s">
        <v>144</v>
      </c>
      <c r="AU136" s="93" t="s">
        <v>84</v>
      </c>
      <c r="AY136" s="18" t="s">
        <v>143</v>
      </c>
      <c r="BE136" s="94">
        <f>IF(N136="základní",J136,0)</f>
        <v>0</v>
      </c>
      <c r="BF136" s="94">
        <f>IF(N136="snížená",J136,0)</f>
        <v>0</v>
      </c>
      <c r="BG136" s="94">
        <f>IF(N136="zákl. přenesená",J136,0)</f>
        <v>0</v>
      </c>
      <c r="BH136" s="94">
        <f>IF(N136="sníž. přenesená",J136,0)</f>
        <v>0</v>
      </c>
      <c r="BI136" s="94">
        <f>IF(N136="nulová",J136,0)</f>
        <v>0</v>
      </c>
      <c r="BJ136" s="18" t="s">
        <v>82</v>
      </c>
      <c r="BK136" s="94">
        <f>ROUND(I136*H136,2)</f>
        <v>0</v>
      </c>
      <c r="BL136" s="18" t="s">
        <v>101</v>
      </c>
      <c r="BM136" s="93" t="s">
        <v>892</v>
      </c>
    </row>
    <row r="137" spans="1:65" s="14" customFormat="1">
      <c r="A137" s="244"/>
      <c r="B137" s="245"/>
      <c r="C137" s="244"/>
      <c r="D137" s="233" t="s">
        <v>149</v>
      </c>
      <c r="E137" s="246" t="s">
        <v>1</v>
      </c>
      <c r="F137" s="247" t="s">
        <v>893</v>
      </c>
      <c r="G137" s="244"/>
      <c r="H137" s="246" t="s">
        <v>1</v>
      </c>
      <c r="I137" s="244"/>
      <c r="J137" s="244"/>
      <c r="K137" s="244"/>
      <c r="L137" s="107"/>
      <c r="M137" s="109"/>
      <c r="N137" s="110"/>
      <c r="O137" s="110"/>
      <c r="P137" s="110"/>
      <c r="Q137" s="110"/>
      <c r="R137" s="110"/>
      <c r="S137" s="110"/>
      <c r="T137" s="111"/>
      <c r="AT137" s="108" t="s">
        <v>149</v>
      </c>
      <c r="AU137" s="108" t="s">
        <v>84</v>
      </c>
      <c r="AV137" s="14" t="s">
        <v>82</v>
      </c>
      <c r="AW137" s="14" t="s">
        <v>31</v>
      </c>
      <c r="AX137" s="14" t="s">
        <v>75</v>
      </c>
      <c r="AY137" s="108" t="s">
        <v>143</v>
      </c>
    </row>
    <row r="138" spans="1:65" s="14" customFormat="1">
      <c r="A138" s="244"/>
      <c r="B138" s="245"/>
      <c r="C138" s="244"/>
      <c r="D138" s="233" t="s">
        <v>149</v>
      </c>
      <c r="E138" s="246" t="s">
        <v>1</v>
      </c>
      <c r="F138" s="247" t="s">
        <v>894</v>
      </c>
      <c r="G138" s="244"/>
      <c r="H138" s="246" t="s">
        <v>1</v>
      </c>
      <c r="I138" s="244"/>
      <c r="J138" s="244"/>
      <c r="K138" s="244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4" customFormat="1">
      <c r="A139" s="244"/>
      <c r="B139" s="245"/>
      <c r="C139" s="244"/>
      <c r="D139" s="233" t="s">
        <v>149</v>
      </c>
      <c r="E139" s="246" t="s">
        <v>1</v>
      </c>
      <c r="F139" s="247" t="s">
        <v>895</v>
      </c>
      <c r="G139" s="244"/>
      <c r="H139" s="246" t="s">
        <v>1</v>
      </c>
      <c r="I139" s="244"/>
      <c r="J139" s="244"/>
      <c r="K139" s="244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4" customFormat="1">
      <c r="A140" s="244"/>
      <c r="B140" s="245"/>
      <c r="C140" s="244"/>
      <c r="D140" s="233" t="s">
        <v>149</v>
      </c>
      <c r="E140" s="246" t="s">
        <v>1</v>
      </c>
      <c r="F140" s="247" t="s">
        <v>896</v>
      </c>
      <c r="G140" s="244"/>
      <c r="H140" s="246" t="s">
        <v>1</v>
      </c>
      <c r="I140" s="244"/>
      <c r="J140" s="244"/>
      <c r="K140" s="244"/>
      <c r="L140" s="107"/>
      <c r="M140" s="109"/>
      <c r="N140" s="110"/>
      <c r="O140" s="110"/>
      <c r="P140" s="110"/>
      <c r="Q140" s="110"/>
      <c r="R140" s="110"/>
      <c r="S140" s="110"/>
      <c r="T140" s="111"/>
      <c r="AT140" s="108" t="s">
        <v>149</v>
      </c>
      <c r="AU140" s="108" t="s">
        <v>84</v>
      </c>
      <c r="AV140" s="14" t="s">
        <v>82</v>
      </c>
      <c r="AW140" s="14" t="s">
        <v>31</v>
      </c>
      <c r="AX140" s="14" t="s">
        <v>75</v>
      </c>
      <c r="AY140" s="108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82</v>
      </c>
      <c r="G141" s="231"/>
      <c r="H141" s="236">
        <v>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82</v>
      </c>
      <c r="AY141" s="96" t="s">
        <v>143</v>
      </c>
    </row>
    <row r="142" spans="1:65" s="2" customFormat="1" ht="33" customHeight="1">
      <c r="A142" s="148"/>
      <c r="B142" s="149"/>
      <c r="C142" s="225" t="s">
        <v>101</v>
      </c>
      <c r="D142" s="225" t="s">
        <v>144</v>
      </c>
      <c r="E142" s="226" t="s">
        <v>718</v>
      </c>
      <c r="F142" s="227" t="s">
        <v>897</v>
      </c>
      <c r="G142" s="228" t="s">
        <v>232</v>
      </c>
      <c r="H142" s="229">
        <v>7</v>
      </c>
      <c r="I142" s="88"/>
      <c r="J142" s="230">
        <f>ROUND(I142*H142,2)</f>
        <v>0</v>
      </c>
      <c r="K142" s="227" t="s">
        <v>1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898</v>
      </c>
    </row>
    <row r="143" spans="1:65" s="12" customFormat="1">
      <c r="A143" s="231"/>
      <c r="B143" s="232"/>
      <c r="C143" s="231"/>
      <c r="D143" s="233" t="s">
        <v>149</v>
      </c>
      <c r="E143" s="234" t="s">
        <v>1</v>
      </c>
      <c r="F143" s="235" t="s">
        <v>899</v>
      </c>
      <c r="G143" s="231"/>
      <c r="H143" s="236">
        <v>7</v>
      </c>
      <c r="I143" s="231"/>
      <c r="J143" s="231"/>
      <c r="K143" s="231"/>
      <c r="L143" s="95"/>
      <c r="M143" s="97"/>
      <c r="N143" s="98"/>
      <c r="O143" s="98"/>
      <c r="P143" s="98"/>
      <c r="Q143" s="98"/>
      <c r="R143" s="98"/>
      <c r="S143" s="98"/>
      <c r="T143" s="99"/>
      <c r="AT143" s="96" t="s">
        <v>149</v>
      </c>
      <c r="AU143" s="96" t="s">
        <v>84</v>
      </c>
      <c r="AV143" s="12" t="s">
        <v>84</v>
      </c>
      <c r="AW143" s="12" t="s">
        <v>31</v>
      </c>
      <c r="AX143" s="12" t="s">
        <v>82</v>
      </c>
      <c r="AY143" s="96" t="s">
        <v>143</v>
      </c>
    </row>
    <row r="144" spans="1:65" s="2" customFormat="1" ht="33" customHeight="1">
      <c r="A144" s="148"/>
      <c r="B144" s="149"/>
      <c r="C144" s="225" t="s">
        <v>104</v>
      </c>
      <c r="D144" s="225" t="s">
        <v>144</v>
      </c>
      <c r="E144" s="226" t="s">
        <v>243</v>
      </c>
      <c r="F144" s="227" t="s">
        <v>244</v>
      </c>
      <c r="G144" s="228" t="s">
        <v>245</v>
      </c>
      <c r="H144" s="229">
        <v>150</v>
      </c>
      <c r="I144" s="88"/>
      <c r="J144" s="230">
        <f>ROUND(I144*H144,2)</f>
        <v>0</v>
      </c>
      <c r="K144" s="227" t="s">
        <v>1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900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901</v>
      </c>
      <c r="G145" s="231"/>
      <c r="H145" s="236">
        <v>150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82</v>
      </c>
      <c r="AY145" s="96" t="s">
        <v>143</v>
      </c>
    </row>
    <row r="146" spans="1:65" s="2" customFormat="1" ht="21.75" customHeight="1">
      <c r="A146" s="148"/>
      <c r="B146" s="149"/>
      <c r="C146" s="225" t="s">
        <v>156</v>
      </c>
      <c r="D146" s="225" t="s">
        <v>144</v>
      </c>
      <c r="E146" s="226" t="s">
        <v>582</v>
      </c>
      <c r="F146" s="227" t="s">
        <v>583</v>
      </c>
      <c r="G146" s="228" t="s">
        <v>245</v>
      </c>
      <c r="H146" s="229">
        <v>75</v>
      </c>
      <c r="I146" s="88"/>
      <c r="J146" s="230">
        <f>ROUND(I146*H146,2)</f>
        <v>0</v>
      </c>
      <c r="K146" s="227" t="s">
        <v>250</v>
      </c>
      <c r="L146" s="25"/>
      <c r="M146" s="89" t="s">
        <v>1</v>
      </c>
      <c r="N146" s="90" t="s">
        <v>40</v>
      </c>
      <c r="O146" s="35"/>
      <c r="P146" s="91">
        <f>O146*H146</f>
        <v>0</v>
      </c>
      <c r="Q146" s="91">
        <v>0</v>
      </c>
      <c r="R146" s="91">
        <f>Q146*H146</f>
        <v>0</v>
      </c>
      <c r="S146" s="91">
        <v>0.26</v>
      </c>
      <c r="T146" s="92">
        <f>S146*H146</f>
        <v>19.5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101</v>
      </c>
      <c r="AT146" s="93" t="s">
        <v>144</v>
      </c>
      <c r="AU146" s="93" t="s">
        <v>84</v>
      </c>
      <c r="AY146" s="18" t="s">
        <v>143</v>
      </c>
      <c r="BE146" s="94">
        <f>IF(N146="základní",J146,0)</f>
        <v>0</v>
      </c>
      <c r="BF146" s="94">
        <f>IF(N146="snížená",J146,0)</f>
        <v>0</v>
      </c>
      <c r="BG146" s="94">
        <f>IF(N146="zákl. přenesená",J146,0)</f>
        <v>0</v>
      </c>
      <c r="BH146" s="94">
        <f>IF(N146="sníž. přenesená",J146,0)</f>
        <v>0</v>
      </c>
      <c r="BI146" s="94">
        <f>IF(N146="nulová",J146,0)</f>
        <v>0</v>
      </c>
      <c r="BJ146" s="18" t="s">
        <v>82</v>
      </c>
      <c r="BK146" s="94">
        <f>ROUND(I146*H146,2)</f>
        <v>0</v>
      </c>
      <c r="BL146" s="18" t="s">
        <v>101</v>
      </c>
      <c r="BM146" s="93" t="s">
        <v>902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563</v>
      </c>
      <c r="G147" s="231"/>
      <c r="H147" s="236">
        <v>75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21.75" customHeight="1">
      <c r="A148" s="148"/>
      <c r="B148" s="149"/>
      <c r="C148" s="225" t="s">
        <v>159</v>
      </c>
      <c r="D148" s="225" t="s">
        <v>144</v>
      </c>
      <c r="E148" s="226" t="s">
        <v>252</v>
      </c>
      <c r="F148" s="227" t="s">
        <v>253</v>
      </c>
      <c r="G148" s="228" t="s">
        <v>245</v>
      </c>
      <c r="H148" s="229">
        <v>23</v>
      </c>
      <c r="I148" s="88"/>
      <c r="J148" s="230">
        <f>ROUND(I148*H148,2)</f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0.32</v>
      </c>
      <c r="T148" s="92">
        <f>S148*H148</f>
        <v>7.36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903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176</v>
      </c>
      <c r="G149" s="231"/>
      <c r="H149" s="236">
        <v>23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162</v>
      </c>
      <c r="D150" s="225" t="s">
        <v>144</v>
      </c>
      <c r="E150" s="226" t="s">
        <v>256</v>
      </c>
      <c r="F150" s="227" t="s">
        <v>257</v>
      </c>
      <c r="G150" s="228" t="s">
        <v>245</v>
      </c>
      <c r="H150" s="229">
        <v>75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0.28999999999999998</v>
      </c>
      <c r="T150" s="92">
        <f>S150*H150</f>
        <v>21.75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904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563</v>
      </c>
      <c r="G151" s="231"/>
      <c r="H151" s="236">
        <v>75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165</v>
      </c>
      <c r="D152" s="225" t="s">
        <v>144</v>
      </c>
      <c r="E152" s="226" t="s">
        <v>262</v>
      </c>
      <c r="F152" s="227" t="s">
        <v>263</v>
      </c>
      <c r="G152" s="228" t="s">
        <v>245</v>
      </c>
      <c r="H152" s="229">
        <v>23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0.57999999999999996</v>
      </c>
      <c r="T152" s="92">
        <f>S152*H152</f>
        <v>13.34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905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176</v>
      </c>
      <c r="G153" s="231"/>
      <c r="H153" s="236">
        <v>23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16.5" customHeight="1">
      <c r="A154" s="148"/>
      <c r="B154" s="149"/>
      <c r="C154" s="225" t="s">
        <v>166</v>
      </c>
      <c r="D154" s="225" t="s">
        <v>144</v>
      </c>
      <c r="E154" s="226" t="s">
        <v>266</v>
      </c>
      <c r="F154" s="227" t="s">
        <v>267</v>
      </c>
      <c r="G154" s="228" t="s">
        <v>268</v>
      </c>
      <c r="H154" s="229">
        <v>18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0.20499999999999999</v>
      </c>
      <c r="T154" s="92">
        <f>S154*H154</f>
        <v>3.69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906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907</v>
      </c>
      <c r="G155" s="231"/>
      <c r="H155" s="236">
        <v>18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75</v>
      </c>
      <c r="AY155" s="96" t="s">
        <v>143</v>
      </c>
    </row>
    <row r="156" spans="1:65" s="15" customFormat="1">
      <c r="A156" s="248"/>
      <c r="B156" s="249"/>
      <c r="C156" s="248"/>
      <c r="D156" s="233" t="s">
        <v>149</v>
      </c>
      <c r="E156" s="250" t="s">
        <v>196</v>
      </c>
      <c r="F156" s="251" t="s">
        <v>255</v>
      </c>
      <c r="G156" s="248"/>
      <c r="H156" s="252">
        <v>18</v>
      </c>
      <c r="I156" s="248"/>
      <c r="J156" s="248"/>
      <c r="K156" s="248"/>
      <c r="L156" s="112"/>
      <c r="M156" s="114"/>
      <c r="N156" s="115"/>
      <c r="O156" s="115"/>
      <c r="P156" s="115"/>
      <c r="Q156" s="115"/>
      <c r="R156" s="115"/>
      <c r="S156" s="115"/>
      <c r="T156" s="116"/>
      <c r="AT156" s="113" t="s">
        <v>149</v>
      </c>
      <c r="AU156" s="113" t="s">
        <v>84</v>
      </c>
      <c r="AV156" s="15" t="s">
        <v>101</v>
      </c>
      <c r="AW156" s="15" t="s">
        <v>31</v>
      </c>
      <c r="AX156" s="15" t="s">
        <v>82</v>
      </c>
      <c r="AY156" s="113" t="s">
        <v>143</v>
      </c>
    </row>
    <row r="157" spans="1:65" s="2" customFormat="1" ht="21.75" customHeight="1">
      <c r="A157" s="148"/>
      <c r="B157" s="149"/>
      <c r="C157" s="225" t="s">
        <v>265</v>
      </c>
      <c r="D157" s="225" t="s">
        <v>144</v>
      </c>
      <c r="E157" s="226" t="s">
        <v>282</v>
      </c>
      <c r="F157" s="227" t="s">
        <v>283</v>
      </c>
      <c r="G157" s="228" t="s">
        <v>245</v>
      </c>
      <c r="H157" s="229">
        <v>99</v>
      </c>
      <c r="I157" s="88"/>
      <c r="J157" s="230">
        <f>ROUND(I157*H157,2)</f>
        <v>0</v>
      </c>
      <c r="K157" s="227" t="s">
        <v>250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</v>
      </c>
      <c r="T157" s="92">
        <f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908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909</v>
      </c>
      <c r="G158" s="231"/>
      <c r="H158" s="236">
        <v>99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271</v>
      </c>
      <c r="D159" s="225" t="s">
        <v>144</v>
      </c>
      <c r="E159" s="226" t="s">
        <v>910</v>
      </c>
      <c r="F159" s="227" t="s">
        <v>911</v>
      </c>
      <c r="G159" s="228" t="s">
        <v>287</v>
      </c>
      <c r="H159" s="229">
        <v>161.006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912</v>
      </c>
    </row>
    <row r="160" spans="1:65" s="14" customFormat="1">
      <c r="A160" s="244"/>
      <c r="B160" s="245"/>
      <c r="C160" s="244"/>
      <c r="D160" s="233" t="s">
        <v>149</v>
      </c>
      <c r="E160" s="246" t="s">
        <v>1</v>
      </c>
      <c r="F160" s="247" t="s">
        <v>913</v>
      </c>
      <c r="G160" s="244"/>
      <c r="H160" s="246" t="s">
        <v>1</v>
      </c>
      <c r="I160" s="244"/>
      <c r="J160" s="244"/>
      <c r="K160" s="244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 ht="22.5">
      <c r="A161" s="231"/>
      <c r="B161" s="232"/>
      <c r="C161" s="231"/>
      <c r="D161" s="233" t="s">
        <v>149</v>
      </c>
      <c r="E161" s="234" t="s">
        <v>1</v>
      </c>
      <c r="F161" s="235" t="s">
        <v>914</v>
      </c>
      <c r="G161" s="231"/>
      <c r="H161" s="236">
        <v>449.435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75</v>
      </c>
      <c r="AY161" s="96" t="s">
        <v>143</v>
      </c>
    </row>
    <row r="162" spans="1:65" s="14" customFormat="1">
      <c r="A162" s="244"/>
      <c r="B162" s="245"/>
      <c r="C162" s="244"/>
      <c r="D162" s="233" t="s">
        <v>149</v>
      </c>
      <c r="E162" s="246" t="s">
        <v>1</v>
      </c>
      <c r="F162" s="247" t="s">
        <v>915</v>
      </c>
      <c r="G162" s="244"/>
      <c r="H162" s="246" t="s">
        <v>1</v>
      </c>
      <c r="I162" s="244"/>
      <c r="J162" s="244"/>
      <c r="K162" s="244"/>
      <c r="L162" s="107"/>
      <c r="M162" s="109"/>
      <c r="N162" s="110"/>
      <c r="O162" s="110"/>
      <c r="P162" s="110"/>
      <c r="Q162" s="110"/>
      <c r="R162" s="110"/>
      <c r="S162" s="110"/>
      <c r="T162" s="111"/>
      <c r="AT162" s="108" t="s">
        <v>149</v>
      </c>
      <c r="AU162" s="108" t="s">
        <v>84</v>
      </c>
      <c r="AV162" s="14" t="s">
        <v>82</v>
      </c>
      <c r="AW162" s="14" t="s">
        <v>31</v>
      </c>
      <c r="AX162" s="14" t="s">
        <v>75</v>
      </c>
      <c r="AY162" s="108" t="s">
        <v>143</v>
      </c>
    </row>
    <row r="163" spans="1:65" s="12" customFormat="1" ht="22.5">
      <c r="A163" s="231"/>
      <c r="B163" s="232"/>
      <c r="C163" s="231"/>
      <c r="D163" s="233" t="s">
        <v>149</v>
      </c>
      <c r="E163" s="234" t="s">
        <v>1</v>
      </c>
      <c r="F163" s="235" t="s">
        <v>916</v>
      </c>
      <c r="G163" s="231"/>
      <c r="H163" s="236">
        <v>-288.42899999999997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48"/>
      <c r="B164" s="249"/>
      <c r="C164" s="248"/>
      <c r="D164" s="233" t="s">
        <v>149</v>
      </c>
      <c r="E164" s="250" t="s">
        <v>208</v>
      </c>
      <c r="F164" s="251" t="s">
        <v>255</v>
      </c>
      <c r="G164" s="248"/>
      <c r="H164" s="252">
        <v>161.00600000000003</v>
      </c>
      <c r="I164" s="248"/>
      <c r="J164" s="248"/>
      <c r="K164" s="248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48"/>
      <c r="B165" s="149"/>
      <c r="C165" s="225" t="s">
        <v>276</v>
      </c>
      <c r="D165" s="225" t="s">
        <v>144</v>
      </c>
      <c r="E165" s="226" t="s">
        <v>318</v>
      </c>
      <c r="F165" s="227" t="s">
        <v>319</v>
      </c>
      <c r="G165" s="228" t="s">
        <v>287</v>
      </c>
      <c r="H165" s="229">
        <v>19.8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0</v>
      </c>
      <c r="R165" s="91">
        <f>Q165*H165</f>
        <v>0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917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918</v>
      </c>
      <c r="G166" s="231"/>
      <c r="H166" s="236">
        <v>19.8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82</v>
      </c>
      <c r="AY166" s="96" t="s">
        <v>143</v>
      </c>
    </row>
    <row r="167" spans="1:65" s="2" customFormat="1" ht="21.75" customHeight="1">
      <c r="A167" s="148"/>
      <c r="B167" s="149"/>
      <c r="C167" s="225" t="s">
        <v>281</v>
      </c>
      <c r="D167" s="225" t="s">
        <v>144</v>
      </c>
      <c r="E167" s="226" t="s">
        <v>324</v>
      </c>
      <c r="F167" s="227" t="s">
        <v>325</v>
      </c>
      <c r="G167" s="228" t="s">
        <v>287</v>
      </c>
      <c r="H167" s="229">
        <v>161.006</v>
      </c>
      <c r="I167" s="88"/>
      <c r="J167" s="230">
        <f>ROUND(I167*H167,2)</f>
        <v>0</v>
      </c>
      <c r="K167" s="227" t="s">
        <v>250</v>
      </c>
      <c r="L167" s="25"/>
      <c r="M167" s="89" t="s">
        <v>1</v>
      </c>
      <c r="N167" s="90" t="s">
        <v>40</v>
      </c>
      <c r="O167" s="35"/>
      <c r="P167" s="91">
        <f>O167*H167</f>
        <v>0</v>
      </c>
      <c r="Q167" s="91">
        <v>0</v>
      </c>
      <c r="R167" s="91">
        <f>Q167*H167</f>
        <v>0</v>
      </c>
      <c r="S167" s="91">
        <v>0</v>
      </c>
      <c r="T167" s="92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93" t="s">
        <v>101</v>
      </c>
      <c r="AT167" s="93" t="s">
        <v>144</v>
      </c>
      <c r="AU167" s="93" t="s">
        <v>84</v>
      </c>
      <c r="AY167" s="18" t="s">
        <v>143</v>
      </c>
      <c r="BE167" s="94">
        <f>IF(N167="základní",J167,0)</f>
        <v>0</v>
      </c>
      <c r="BF167" s="94">
        <f>IF(N167="snížená",J167,0)</f>
        <v>0</v>
      </c>
      <c r="BG167" s="94">
        <f>IF(N167="zákl. přenesená",J167,0)</f>
        <v>0</v>
      </c>
      <c r="BH167" s="94">
        <f>IF(N167="sníž. přenesená",J167,0)</f>
        <v>0</v>
      </c>
      <c r="BI167" s="94">
        <f>IF(N167="nulová",J167,0)</f>
        <v>0</v>
      </c>
      <c r="BJ167" s="18" t="s">
        <v>82</v>
      </c>
      <c r="BK167" s="94">
        <f>ROUND(I167*H167,2)</f>
        <v>0</v>
      </c>
      <c r="BL167" s="18" t="s">
        <v>101</v>
      </c>
      <c r="BM167" s="93" t="s">
        <v>919</v>
      </c>
    </row>
    <row r="168" spans="1:65" s="12" customFormat="1">
      <c r="A168" s="231"/>
      <c r="B168" s="232"/>
      <c r="C168" s="231"/>
      <c r="D168" s="233" t="s">
        <v>149</v>
      </c>
      <c r="E168" s="234" t="s">
        <v>1</v>
      </c>
      <c r="F168" s="235" t="s">
        <v>208</v>
      </c>
      <c r="G168" s="231"/>
      <c r="H168" s="236">
        <v>161.006</v>
      </c>
      <c r="I168" s="231"/>
      <c r="J168" s="231"/>
      <c r="K168" s="231"/>
      <c r="L168" s="95"/>
      <c r="M168" s="97"/>
      <c r="N168" s="98"/>
      <c r="O168" s="98"/>
      <c r="P168" s="98"/>
      <c r="Q168" s="98"/>
      <c r="R168" s="98"/>
      <c r="S168" s="98"/>
      <c r="T168" s="99"/>
      <c r="AT168" s="96" t="s">
        <v>149</v>
      </c>
      <c r="AU168" s="96" t="s">
        <v>84</v>
      </c>
      <c r="AV168" s="12" t="s">
        <v>84</v>
      </c>
      <c r="AW168" s="12" t="s">
        <v>31</v>
      </c>
      <c r="AX168" s="12" t="s">
        <v>82</v>
      </c>
      <c r="AY168" s="96" t="s">
        <v>143</v>
      </c>
    </row>
    <row r="169" spans="1:65" s="2" customFormat="1" ht="33" customHeight="1">
      <c r="A169" s="148"/>
      <c r="B169" s="149"/>
      <c r="C169" s="225" t="s">
        <v>8</v>
      </c>
      <c r="D169" s="225" t="s">
        <v>144</v>
      </c>
      <c r="E169" s="226" t="s">
        <v>327</v>
      </c>
      <c r="F169" s="227" t="s">
        <v>328</v>
      </c>
      <c r="G169" s="228" t="s">
        <v>287</v>
      </c>
      <c r="H169" s="229">
        <v>8050.3</v>
      </c>
      <c r="I169" s="88"/>
      <c r="J169" s="230">
        <f>ROUND(I169*H169,2)</f>
        <v>0</v>
      </c>
      <c r="K169" s="227" t="s">
        <v>250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0</v>
      </c>
      <c r="R169" s="91">
        <f>Q169*H169</f>
        <v>0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920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330</v>
      </c>
      <c r="G170" s="231"/>
      <c r="H170" s="236">
        <v>8050.3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16.5" customHeight="1">
      <c r="A171" s="148"/>
      <c r="B171" s="149"/>
      <c r="C171" s="225" t="s">
        <v>291</v>
      </c>
      <c r="D171" s="225" t="s">
        <v>144</v>
      </c>
      <c r="E171" s="226" t="s">
        <v>336</v>
      </c>
      <c r="F171" s="227" t="s">
        <v>337</v>
      </c>
      <c r="G171" s="228" t="s">
        <v>287</v>
      </c>
      <c r="H171" s="229">
        <v>180.80600000000001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921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35" t="s">
        <v>922</v>
      </c>
      <c r="G172" s="231"/>
      <c r="H172" s="236">
        <v>19.8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208</v>
      </c>
      <c r="G173" s="231"/>
      <c r="H173" s="236">
        <v>161.006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75</v>
      </c>
      <c r="AY173" s="96" t="s">
        <v>143</v>
      </c>
    </row>
    <row r="174" spans="1:65" s="15" customFormat="1">
      <c r="A174" s="248"/>
      <c r="B174" s="249"/>
      <c r="C174" s="248"/>
      <c r="D174" s="233" t="s">
        <v>149</v>
      </c>
      <c r="E174" s="250" t="s">
        <v>1</v>
      </c>
      <c r="F174" s="251" t="s">
        <v>255</v>
      </c>
      <c r="G174" s="248"/>
      <c r="H174" s="252">
        <v>180.80600000000001</v>
      </c>
      <c r="I174" s="248"/>
      <c r="J174" s="248"/>
      <c r="K174" s="248"/>
      <c r="L174" s="112"/>
      <c r="M174" s="114"/>
      <c r="N174" s="115"/>
      <c r="O174" s="115"/>
      <c r="P174" s="115"/>
      <c r="Q174" s="115"/>
      <c r="R174" s="115"/>
      <c r="S174" s="115"/>
      <c r="T174" s="116"/>
      <c r="AT174" s="113" t="s">
        <v>149</v>
      </c>
      <c r="AU174" s="113" t="s">
        <v>84</v>
      </c>
      <c r="AV174" s="15" t="s">
        <v>101</v>
      </c>
      <c r="AW174" s="15" t="s">
        <v>31</v>
      </c>
      <c r="AX174" s="15" t="s">
        <v>82</v>
      </c>
      <c r="AY174" s="113" t="s">
        <v>143</v>
      </c>
    </row>
    <row r="175" spans="1:65" s="2" customFormat="1" ht="21.75" customHeight="1">
      <c r="A175" s="148"/>
      <c r="B175" s="149"/>
      <c r="C175" s="225" t="s">
        <v>308</v>
      </c>
      <c r="D175" s="225" t="s">
        <v>144</v>
      </c>
      <c r="E175" s="226" t="s">
        <v>341</v>
      </c>
      <c r="F175" s="227" t="s">
        <v>342</v>
      </c>
      <c r="G175" s="228" t="s">
        <v>343</v>
      </c>
      <c r="H175" s="229">
        <v>257.61</v>
      </c>
      <c r="I175" s="88"/>
      <c r="J175" s="230">
        <f>ROUND(I175*H175,2)</f>
        <v>0</v>
      </c>
      <c r="K175" s="227" t="s">
        <v>250</v>
      </c>
      <c r="L175" s="25"/>
      <c r="M175" s="89" t="s">
        <v>1</v>
      </c>
      <c r="N175" s="90" t="s">
        <v>40</v>
      </c>
      <c r="O175" s="35"/>
      <c r="P175" s="91">
        <f>O175*H175</f>
        <v>0</v>
      </c>
      <c r="Q175" s="91">
        <v>0</v>
      </c>
      <c r="R175" s="91">
        <f>Q175*H175</f>
        <v>0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101</v>
      </c>
      <c r="AT175" s="93" t="s">
        <v>144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923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35" t="s">
        <v>345</v>
      </c>
      <c r="G176" s="231"/>
      <c r="H176" s="236">
        <v>257.61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82</v>
      </c>
      <c r="AY176" s="96" t="s">
        <v>143</v>
      </c>
    </row>
    <row r="177" spans="1:65" s="2" customFormat="1" ht="21.75" customHeight="1">
      <c r="A177" s="148"/>
      <c r="B177" s="149"/>
      <c r="C177" s="225" t="s">
        <v>313</v>
      </c>
      <c r="D177" s="225" t="s">
        <v>144</v>
      </c>
      <c r="E177" s="226" t="s">
        <v>347</v>
      </c>
      <c r="F177" s="227" t="s">
        <v>348</v>
      </c>
      <c r="G177" s="228" t="s">
        <v>287</v>
      </c>
      <c r="H177" s="229">
        <v>168.06800000000001</v>
      </c>
      <c r="I177" s="88"/>
      <c r="J177" s="230">
        <f>ROUND(I177*H177,2)</f>
        <v>0</v>
      </c>
      <c r="K177" s="227" t="s">
        <v>250</v>
      </c>
      <c r="L177" s="25"/>
      <c r="M177" s="89" t="s">
        <v>1</v>
      </c>
      <c r="N177" s="90" t="s">
        <v>40</v>
      </c>
      <c r="O177" s="35"/>
      <c r="P177" s="91">
        <f>O177*H177</f>
        <v>0</v>
      </c>
      <c r="Q177" s="91">
        <v>0</v>
      </c>
      <c r="R177" s="91">
        <f>Q177*H177</f>
        <v>0</v>
      </c>
      <c r="S177" s="91">
        <v>0</v>
      </c>
      <c r="T177" s="92">
        <f>S177*H177</f>
        <v>0</v>
      </c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R177" s="93" t="s">
        <v>101</v>
      </c>
      <c r="AT177" s="93" t="s">
        <v>144</v>
      </c>
      <c r="AU177" s="93" t="s">
        <v>84</v>
      </c>
      <c r="AY177" s="18" t="s">
        <v>143</v>
      </c>
      <c r="BE177" s="94">
        <f>IF(N177="základní",J177,0)</f>
        <v>0</v>
      </c>
      <c r="BF177" s="94">
        <f>IF(N177="snížená",J177,0)</f>
        <v>0</v>
      </c>
      <c r="BG177" s="94">
        <f>IF(N177="zákl. přenesená",J177,0)</f>
        <v>0</v>
      </c>
      <c r="BH177" s="94">
        <f>IF(N177="sníž. přenesená",J177,0)</f>
        <v>0</v>
      </c>
      <c r="BI177" s="94">
        <f>IF(N177="nulová",J177,0)</f>
        <v>0</v>
      </c>
      <c r="BJ177" s="18" t="s">
        <v>82</v>
      </c>
      <c r="BK177" s="94">
        <f>ROUND(I177*H177,2)</f>
        <v>0</v>
      </c>
      <c r="BL177" s="18" t="s">
        <v>101</v>
      </c>
      <c r="BM177" s="93" t="s">
        <v>924</v>
      </c>
    </row>
    <row r="178" spans="1:65" s="12" customFormat="1">
      <c r="A178" s="231"/>
      <c r="B178" s="232"/>
      <c r="C178" s="231"/>
      <c r="D178" s="233" t="s">
        <v>149</v>
      </c>
      <c r="E178" s="234" t="s">
        <v>1</v>
      </c>
      <c r="F178" s="235" t="s">
        <v>925</v>
      </c>
      <c r="G178" s="231"/>
      <c r="H178" s="236">
        <v>161.006</v>
      </c>
      <c r="I178" s="231"/>
      <c r="J178" s="231"/>
      <c r="K178" s="231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75</v>
      </c>
      <c r="AY178" s="96" t="s">
        <v>143</v>
      </c>
    </row>
    <row r="179" spans="1:65" s="12" customFormat="1">
      <c r="A179" s="231"/>
      <c r="B179" s="232"/>
      <c r="C179" s="231"/>
      <c r="D179" s="233" t="s">
        <v>149</v>
      </c>
      <c r="E179" s="234" t="s">
        <v>1</v>
      </c>
      <c r="F179" s="235" t="s">
        <v>926</v>
      </c>
      <c r="G179" s="231"/>
      <c r="H179" s="236">
        <v>7.0620000000000003</v>
      </c>
      <c r="I179" s="231"/>
      <c r="J179" s="231"/>
      <c r="K179" s="231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5" customFormat="1">
      <c r="A180" s="248"/>
      <c r="B180" s="249"/>
      <c r="C180" s="248"/>
      <c r="D180" s="233" t="s">
        <v>149</v>
      </c>
      <c r="E180" s="250" t="s">
        <v>210</v>
      </c>
      <c r="F180" s="251" t="s">
        <v>255</v>
      </c>
      <c r="G180" s="248"/>
      <c r="H180" s="252">
        <v>168.06800000000001</v>
      </c>
      <c r="I180" s="248"/>
      <c r="J180" s="248"/>
      <c r="K180" s="248"/>
      <c r="L180" s="112"/>
      <c r="M180" s="114"/>
      <c r="N180" s="115"/>
      <c r="O180" s="115"/>
      <c r="P180" s="115"/>
      <c r="Q180" s="115"/>
      <c r="R180" s="115"/>
      <c r="S180" s="115"/>
      <c r="T180" s="116"/>
      <c r="AT180" s="113" t="s">
        <v>149</v>
      </c>
      <c r="AU180" s="113" t="s">
        <v>84</v>
      </c>
      <c r="AV180" s="15" t="s">
        <v>101</v>
      </c>
      <c r="AW180" s="15" t="s">
        <v>31</v>
      </c>
      <c r="AX180" s="15" t="s">
        <v>82</v>
      </c>
      <c r="AY180" s="113" t="s">
        <v>143</v>
      </c>
    </row>
    <row r="181" spans="1:65" s="2" customFormat="1" ht="16.5" customHeight="1">
      <c r="A181" s="148"/>
      <c r="B181" s="149"/>
      <c r="C181" s="258" t="s">
        <v>317</v>
      </c>
      <c r="D181" s="258" t="s">
        <v>363</v>
      </c>
      <c r="E181" s="259" t="s">
        <v>364</v>
      </c>
      <c r="F181" s="260" t="s">
        <v>365</v>
      </c>
      <c r="G181" s="261" t="s">
        <v>343</v>
      </c>
      <c r="H181" s="262">
        <v>338.23700000000002</v>
      </c>
      <c r="I181" s="122"/>
      <c r="J181" s="263">
        <f>ROUND(I181*H181,2)</f>
        <v>0</v>
      </c>
      <c r="K181" s="260" t="s">
        <v>250</v>
      </c>
      <c r="L181" s="123"/>
      <c r="M181" s="124" t="s">
        <v>1</v>
      </c>
      <c r="N181" s="125" t="s">
        <v>40</v>
      </c>
      <c r="O181" s="35"/>
      <c r="P181" s="91">
        <f>O181*H181</f>
        <v>0</v>
      </c>
      <c r="Q181" s="91">
        <v>0</v>
      </c>
      <c r="R181" s="91">
        <f>Q181*H181</f>
        <v>0</v>
      </c>
      <c r="S181" s="91">
        <v>0</v>
      </c>
      <c r="T181" s="92">
        <f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93" t="s">
        <v>162</v>
      </c>
      <c r="AT181" s="93" t="s">
        <v>363</v>
      </c>
      <c r="AU181" s="93" t="s">
        <v>84</v>
      </c>
      <c r="AY181" s="18" t="s">
        <v>143</v>
      </c>
      <c r="BE181" s="94">
        <f>IF(N181="základní",J181,0)</f>
        <v>0</v>
      </c>
      <c r="BF181" s="94">
        <f>IF(N181="snížená",J181,0)</f>
        <v>0</v>
      </c>
      <c r="BG181" s="94">
        <f>IF(N181="zákl. přenesená",J181,0)</f>
        <v>0</v>
      </c>
      <c r="BH181" s="94">
        <f>IF(N181="sníž. přenesená",J181,0)</f>
        <v>0</v>
      </c>
      <c r="BI181" s="94">
        <f>IF(N181="nulová",J181,0)</f>
        <v>0</v>
      </c>
      <c r="BJ181" s="18" t="s">
        <v>82</v>
      </c>
      <c r="BK181" s="94">
        <f>ROUND(I181*H181,2)</f>
        <v>0</v>
      </c>
      <c r="BL181" s="18" t="s">
        <v>101</v>
      </c>
      <c r="BM181" s="93" t="s">
        <v>927</v>
      </c>
    </row>
    <row r="182" spans="1:65" s="12" customFormat="1" ht="22.5">
      <c r="A182" s="231"/>
      <c r="B182" s="232"/>
      <c r="C182" s="231"/>
      <c r="D182" s="233" t="s">
        <v>149</v>
      </c>
      <c r="E182" s="234" t="s">
        <v>1</v>
      </c>
      <c r="F182" s="235" t="s">
        <v>928</v>
      </c>
      <c r="G182" s="231"/>
      <c r="H182" s="236">
        <v>338.23700000000002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82</v>
      </c>
      <c r="AY182" s="96" t="s">
        <v>143</v>
      </c>
    </row>
    <row r="183" spans="1:65" s="2" customFormat="1" ht="16.5" customHeight="1">
      <c r="A183" s="148"/>
      <c r="B183" s="149"/>
      <c r="C183" s="225" t="s">
        <v>323</v>
      </c>
      <c r="D183" s="225" t="s">
        <v>144</v>
      </c>
      <c r="E183" s="226" t="s">
        <v>379</v>
      </c>
      <c r="F183" s="227" t="s">
        <v>380</v>
      </c>
      <c r="G183" s="228" t="s">
        <v>245</v>
      </c>
      <c r="H183" s="229">
        <v>166.8</v>
      </c>
      <c r="I183" s="88"/>
      <c r="J183" s="230">
        <f>ROUND(I183*H183,2)</f>
        <v>0</v>
      </c>
      <c r="K183" s="227" t="s">
        <v>250</v>
      </c>
      <c r="L183" s="25"/>
      <c r="M183" s="89" t="s">
        <v>1</v>
      </c>
      <c r="N183" s="90" t="s">
        <v>40</v>
      </c>
      <c r="O183" s="35"/>
      <c r="P183" s="91">
        <f>O183*H183</f>
        <v>0</v>
      </c>
      <c r="Q183" s="91">
        <v>0</v>
      </c>
      <c r="R183" s="91">
        <f>Q183*H183</f>
        <v>0</v>
      </c>
      <c r="S183" s="91">
        <v>0</v>
      </c>
      <c r="T183" s="92">
        <f>S183*H183</f>
        <v>0</v>
      </c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R183" s="93" t="s">
        <v>101</v>
      </c>
      <c r="AT183" s="93" t="s">
        <v>144</v>
      </c>
      <c r="AU183" s="93" t="s">
        <v>84</v>
      </c>
      <c r="AY183" s="18" t="s">
        <v>143</v>
      </c>
      <c r="BE183" s="94">
        <f>IF(N183="základní",J183,0)</f>
        <v>0</v>
      </c>
      <c r="BF183" s="94">
        <f>IF(N183="snížená",J183,0)</f>
        <v>0</v>
      </c>
      <c r="BG183" s="94">
        <f>IF(N183="zákl. přenesená",J183,0)</f>
        <v>0</v>
      </c>
      <c r="BH183" s="94">
        <f>IF(N183="sníž. přenesená",J183,0)</f>
        <v>0</v>
      </c>
      <c r="BI183" s="94">
        <f>IF(N183="nulová",J183,0)</f>
        <v>0</v>
      </c>
      <c r="BJ183" s="18" t="s">
        <v>82</v>
      </c>
      <c r="BK183" s="94">
        <f>ROUND(I183*H183,2)</f>
        <v>0</v>
      </c>
      <c r="BL183" s="18" t="s">
        <v>101</v>
      </c>
      <c r="BM183" s="93" t="s">
        <v>929</v>
      </c>
    </row>
    <row r="184" spans="1:65" s="14" customFormat="1">
      <c r="A184" s="244"/>
      <c r="B184" s="245"/>
      <c r="C184" s="244"/>
      <c r="D184" s="233" t="s">
        <v>149</v>
      </c>
      <c r="E184" s="246" t="s">
        <v>1</v>
      </c>
      <c r="F184" s="247" t="s">
        <v>382</v>
      </c>
      <c r="G184" s="244"/>
      <c r="H184" s="246" t="s">
        <v>1</v>
      </c>
      <c r="I184" s="244"/>
      <c r="J184" s="244"/>
      <c r="K184" s="244"/>
      <c r="L184" s="107"/>
      <c r="M184" s="109"/>
      <c r="N184" s="110"/>
      <c r="O184" s="110"/>
      <c r="P184" s="110"/>
      <c r="Q184" s="110"/>
      <c r="R184" s="110"/>
      <c r="S184" s="110"/>
      <c r="T184" s="111"/>
      <c r="AT184" s="108" t="s">
        <v>149</v>
      </c>
      <c r="AU184" s="108" t="s">
        <v>84</v>
      </c>
      <c r="AV184" s="14" t="s">
        <v>82</v>
      </c>
      <c r="AW184" s="14" t="s">
        <v>31</v>
      </c>
      <c r="AX184" s="14" t="s">
        <v>75</v>
      </c>
      <c r="AY184" s="108" t="s">
        <v>143</v>
      </c>
    </row>
    <row r="185" spans="1:65" s="12" customFormat="1">
      <c r="A185" s="231"/>
      <c r="B185" s="232"/>
      <c r="C185" s="231"/>
      <c r="D185" s="233" t="s">
        <v>149</v>
      </c>
      <c r="E185" s="234" t="s">
        <v>870</v>
      </c>
      <c r="F185" s="235" t="s">
        <v>930</v>
      </c>
      <c r="G185" s="231"/>
      <c r="H185" s="236">
        <v>65.599999999999994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 ht="22.5">
      <c r="A186" s="231"/>
      <c r="B186" s="232"/>
      <c r="C186" s="231"/>
      <c r="D186" s="233" t="s">
        <v>149</v>
      </c>
      <c r="E186" s="234" t="s">
        <v>872</v>
      </c>
      <c r="F186" s="235" t="s">
        <v>931</v>
      </c>
      <c r="G186" s="231"/>
      <c r="H186" s="236">
        <v>46.5</v>
      </c>
      <c r="I186" s="231"/>
      <c r="J186" s="231"/>
      <c r="K186" s="231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2" customFormat="1" ht="22.5">
      <c r="A187" s="231"/>
      <c r="B187" s="232"/>
      <c r="C187" s="231"/>
      <c r="D187" s="233" t="s">
        <v>149</v>
      </c>
      <c r="E187" s="234" t="s">
        <v>559</v>
      </c>
      <c r="F187" s="235" t="s">
        <v>932</v>
      </c>
      <c r="G187" s="231"/>
      <c r="H187" s="236">
        <v>54.7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5" customFormat="1">
      <c r="A188" s="248"/>
      <c r="B188" s="249"/>
      <c r="C188" s="248"/>
      <c r="D188" s="233" t="s">
        <v>149</v>
      </c>
      <c r="E188" s="250" t="s">
        <v>1</v>
      </c>
      <c r="F188" s="251" t="s">
        <v>255</v>
      </c>
      <c r="G188" s="248"/>
      <c r="H188" s="252">
        <v>166.8</v>
      </c>
      <c r="I188" s="248"/>
      <c r="J188" s="248"/>
      <c r="K188" s="248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21.75" customHeight="1">
      <c r="A189" s="148"/>
      <c r="B189" s="149"/>
      <c r="C189" s="225" t="s">
        <v>7</v>
      </c>
      <c r="D189" s="225" t="s">
        <v>144</v>
      </c>
      <c r="E189" s="226" t="s">
        <v>387</v>
      </c>
      <c r="F189" s="227" t="s">
        <v>388</v>
      </c>
      <c r="G189" s="228" t="s">
        <v>245</v>
      </c>
      <c r="H189" s="229">
        <v>98</v>
      </c>
      <c r="I189" s="265"/>
      <c r="J189" s="230">
        <f>ROUND(I189*H189,2)</f>
        <v>0</v>
      </c>
      <c r="K189" s="227" t="s">
        <v>1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0</v>
      </c>
      <c r="R189" s="91">
        <f>Q189*H189</f>
        <v>0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933</v>
      </c>
    </row>
    <row r="190" spans="1:65" s="12" customFormat="1" ht="22.5">
      <c r="A190" s="231"/>
      <c r="B190" s="232"/>
      <c r="C190" s="231"/>
      <c r="D190" s="233" t="s">
        <v>149</v>
      </c>
      <c r="E190" s="234" t="s">
        <v>176</v>
      </c>
      <c r="F190" s="235" t="s">
        <v>934</v>
      </c>
      <c r="G190" s="231"/>
      <c r="H190" s="236">
        <v>23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2" customFormat="1" ht="22.5">
      <c r="A191" s="231"/>
      <c r="B191" s="232"/>
      <c r="C191" s="231"/>
      <c r="D191" s="233" t="s">
        <v>149</v>
      </c>
      <c r="E191" s="234" t="s">
        <v>563</v>
      </c>
      <c r="F191" s="235" t="s">
        <v>935</v>
      </c>
      <c r="G191" s="231"/>
      <c r="H191" s="236">
        <v>75</v>
      </c>
      <c r="I191" s="231"/>
      <c r="J191" s="231"/>
      <c r="K191" s="231"/>
      <c r="L191" s="95"/>
      <c r="M191" s="97"/>
      <c r="N191" s="98"/>
      <c r="O191" s="98"/>
      <c r="P191" s="98"/>
      <c r="Q191" s="98"/>
      <c r="R191" s="98"/>
      <c r="S191" s="98"/>
      <c r="T191" s="99"/>
      <c r="AT191" s="96" t="s">
        <v>149</v>
      </c>
      <c r="AU191" s="96" t="s">
        <v>84</v>
      </c>
      <c r="AV191" s="12" t="s">
        <v>84</v>
      </c>
      <c r="AW191" s="12" t="s">
        <v>31</v>
      </c>
      <c r="AX191" s="12" t="s">
        <v>75</v>
      </c>
      <c r="AY191" s="96" t="s">
        <v>143</v>
      </c>
    </row>
    <row r="192" spans="1:65" s="15" customFormat="1">
      <c r="A192" s="248"/>
      <c r="B192" s="249"/>
      <c r="C192" s="248"/>
      <c r="D192" s="233" t="s">
        <v>149</v>
      </c>
      <c r="E192" s="250" t="s">
        <v>1</v>
      </c>
      <c r="F192" s="251" t="s">
        <v>255</v>
      </c>
      <c r="G192" s="248"/>
      <c r="H192" s="252">
        <v>98</v>
      </c>
      <c r="I192" s="248"/>
      <c r="J192" s="248"/>
      <c r="K192" s="248"/>
      <c r="L192" s="112"/>
      <c r="M192" s="114"/>
      <c r="N192" s="115"/>
      <c r="O192" s="115"/>
      <c r="P192" s="115"/>
      <c r="Q192" s="115"/>
      <c r="R192" s="115"/>
      <c r="S192" s="115"/>
      <c r="T192" s="116"/>
      <c r="AT192" s="113" t="s">
        <v>149</v>
      </c>
      <c r="AU192" s="113" t="s">
        <v>84</v>
      </c>
      <c r="AV192" s="15" t="s">
        <v>101</v>
      </c>
      <c r="AW192" s="15" t="s">
        <v>31</v>
      </c>
      <c r="AX192" s="15" t="s">
        <v>82</v>
      </c>
      <c r="AY192" s="113" t="s">
        <v>143</v>
      </c>
    </row>
    <row r="193" spans="1:65" s="11" customFormat="1" ht="22.9" customHeight="1">
      <c r="A193" s="220"/>
      <c r="B193" s="221"/>
      <c r="C193" s="220"/>
      <c r="D193" s="222" t="s">
        <v>74</v>
      </c>
      <c r="E193" s="242" t="s">
        <v>85</v>
      </c>
      <c r="F193" s="242" t="s">
        <v>403</v>
      </c>
      <c r="G193" s="220"/>
      <c r="H193" s="220"/>
      <c r="I193" s="220"/>
      <c r="J193" s="243">
        <f>BK193</f>
        <v>0</v>
      </c>
      <c r="K193" s="220"/>
      <c r="L193" s="80"/>
      <c r="M193" s="82"/>
      <c r="N193" s="83"/>
      <c r="O193" s="83"/>
      <c r="P193" s="84">
        <f>SUM(P194:P224)</f>
        <v>0</v>
      </c>
      <c r="Q193" s="83"/>
      <c r="R193" s="84">
        <f>SUM(R194:R224)</f>
        <v>664.69516546000011</v>
      </c>
      <c r="S193" s="83"/>
      <c r="T193" s="85">
        <f>SUM(T194:T224)</f>
        <v>0</v>
      </c>
      <c r="AR193" s="81" t="s">
        <v>82</v>
      </c>
      <c r="AT193" s="86" t="s">
        <v>74</v>
      </c>
      <c r="AU193" s="86" t="s">
        <v>82</v>
      </c>
      <c r="AY193" s="81" t="s">
        <v>143</v>
      </c>
      <c r="BK193" s="87">
        <f>SUM(BK194:BK224)</f>
        <v>0</v>
      </c>
    </row>
    <row r="194" spans="1:65" s="2" customFormat="1" ht="21.75" customHeight="1">
      <c r="A194" s="148"/>
      <c r="B194" s="149"/>
      <c r="C194" s="225" t="s">
        <v>331</v>
      </c>
      <c r="D194" s="225" t="s">
        <v>144</v>
      </c>
      <c r="E194" s="226" t="s">
        <v>936</v>
      </c>
      <c r="F194" s="227" t="s">
        <v>937</v>
      </c>
      <c r="G194" s="228" t="s">
        <v>287</v>
      </c>
      <c r="H194" s="229">
        <v>44.128</v>
      </c>
      <c r="I194" s="88"/>
      <c r="J194" s="230">
        <f>ROUND(I194*H194,2)</f>
        <v>0</v>
      </c>
      <c r="K194" s="227" t="s">
        <v>1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2.32884</v>
      </c>
      <c r="R194" s="91">
        <f>Q194*H194</f>
        <v>102.76705152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938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939</v>
      </c>
      <c r="G195" s="231"/>
      <c r="H195" s="236">
        <v>44.128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21.75" customHeight="1">
      <c r="A196" s="148"/>
      <c r="B196" s="149"/>
      <c r="C196" s="225" t="s">
        <v>335</v>
      </c>
      <c r="D196" s="225" t="s">
        <v>144</v>
      </c>
      <c r="E196" s="226" t="s">
        <v>940</v>
      </c>
      <c r="F196" s="227" t="s">
        <v>941</v>
      </c>
      <c r="G196" s="228" t="s">
        <v>287</v>
      </c>
      <c r="H196" s="229">
        <v>0.84</v>
      </c>
      <c r="I196" s="88"/>
      <c r="J196" s="230">
        <f>ROUND(I196*H196,2)</f>
        <v>0</v>
      </c>
      <c r="K196" s="227" t="s">
        <v>250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2.5143</v>
      </c>
      <c r="R196" s="91">
        <f>Q196*H196</f>
        <v>2.112012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942</v>
      </c>
    </row>
    <row r="197" spans="1:65" s="14" customFormat="1">
      <c r="A197" s="244"/>
      <c r="B197" s="245"/>
      <c r="C197" s="244"/>
      <c r="D197" s="233" t="s">
        <v>149</v>
      </c>
      <c r="E197" s="246" t="s">
        <v>1</v>
      </c>
      <c r="F197" s="247" t="s">
        <v>943</v>
      </c>
      <c r="G197" s="244"/>
      <c r="H197" s="246" t="s">
        <v>1</v>
      </c>
      <c r="I197" s="244"/>
      <c r="J197" s="244"/>
      <c r="K197" s="244"/>
      <c r="L197" s="107"/>
      <c r="M197" s="109"/>
      <c r="N197" s="110"/>
      <c r="O197" s="110"/>
      <c r="P197" s="110"/>
      <c r="Q197" s="110"/>
      <c r="R197" s="110"/>
      <c r="S197" s="110"/>
      <c r="T197" s="111"/>
      <c r="AT197" s="108" t="s">
        <v>149</v>
      </c>
      <c r="AU197" s="108" t="s">
        <v>84</v>
      </c>
      <c r="AV197" s="14" t="s">
        <v>82</v>
      </c>
      <c r="AW197" s="14" t="s">
        <v>31</v>
      </c>
      <c r="AX197" s="14" t="s">
        <v>75</v>
      </c>
      <c r="AY197" s="108" t="s">
        <v>143</v>
      </c>
    </row>
    <row r="198" spans="1:65" s="14" customFormat="1">
      <c r="A198" s="244"/>
      <c r="B198" s="245"/>
      <c r="C198" s="244"/>
      <c r="D198" s="233" t="s">
        <v>149</v>
      </c>
      <c r="E198" s="246" t="s">
        <v>1</v>
      </c>
      <c r="F198" s="247" t="s">
        <v>944</v>
      </c>
      <c r="G198" s="244"/>
      <c r="H198" s="246" t="s">
        <v>1</v>
      </c>
      <c r="I198" s="244"/>
      <c r="J198" s="244"/>
      <c r="K198" s="244"/>
      <c r="L198" s="107"/>
      <c r="M198" s="109"/>
      <c r="N198" s="110"/>
      <c r="O198" s="110"/>
      <c r="P198" s="110"/>
      <c r="Q198" s="110"/>
      <c r="R198" s="110"/>
      <c r="S198" s="110"/>
      <c r="T198" s="111"/>
      <c r="AT198" s="108" t="s">
        <v>149</v>
      </c>
      <c r="AU198" s="108" t="s">
        <v>84</v>
      </c>
      <c r="AV198" s="14" t="s">
        <v>82</v>
      </c>
      <c r="AW198" s="14" t="s">
        <v>31</v>
      </c>
      <c r="AX198" s="14" t="s">
        <v>75</v>
      </c>
      <c r="AY198" s="108" t="s">
        <v>143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945</v>
      </c>
      <c r="G199" s="231"/>
      <c r="H199" s="236">
        <v>0.38400000000000001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2" customFormat="1">
      <c r="A200" s="231"/>
      <c r="B200" s="232"/>
      <c r="C200" s="231"/>
      <c r="D200" s="233" t="s">
        <v>149</v>
      </c>
      <c r="E200" s="234" t="s">
        <v>1</v>
      </c>
      <c r="F200" s="235" t="s">
        <v>946</v>
      </c>
      <c r="G200" s="231"/>
      <c r="H200" s="236">
        <v>0.45600000000000002</v>
      </c>
      <c r="I200" s="231"/>
      <c r="J200" s="231"/>
      <c r="K200" s="231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75</v>
      </c>
      <c r="AY200" s="96" t="s">
        <v>143</v>
      </c>
    </row>
    <row r="201" spans="1:65" s="15" customFormat="1">
      <c r="A201" s="248"/>
      <c r="B201" s="249"/>
      <c r="C201" s="248"/>
      <c r="D201" s="233" t="s">
        <v>149</v>
      </c>
      <c r="E201" s="250" t="s">
        <v>1</v>
      </c>
      <c r="F201" s="251" t="s">
        <v>255</v>
      </c>
      <c r="G201" s="248"/>
      <c r="H201" s="252">
        <v>0.84</v>
      </c>
      <c r="I201" s="248"/>
      <c r="J201" s="248"/>
      <c r="K201" s="248"/>
      <c r="L201" s="112"/>
      <c r="M201" s="114"/>
      <c r="N201" s="115"/>
      <c r="O201" s="115"/>
      <c r="P201" s="115"/>
      <c r="Q201" s="115"/>
      <c r="R201" s="115"/>
      <c r="S201" s="115"/>
      <c r="T201" s="116"/>
      <c r="AT201" s="113" t="s">
        <v>149</v>
      </c>
      <c r="AU201" s="113" t="s">
        <v>84</v>
      </c>
      <c r="AV201" s="15" t="s">
        <v>101</v>
      </c>
      <c r="AW201" s="15" t="s">
        <v>31</v>
      </c>
      <c r="AX201" s="15" t="s">
        <v>82</v>
      </c>
      <c r="AY201" s="113" t="s">
        <v>143</v>
      </c>
    </row>
    <row r="202" spans="1:65" s="2" customFormat="1" ht="21.75" customHeight="1">
      <c r="A202" s="148"/>
      <c r="B202" s="149"/>
      <c r="C202" s="225" t="s">
        <v>340</v>
      </c>
      <c r="D202" s="225" t="s">
        <v>144</v>
      </c>
      <c r="E202" s="226" t="s">
        <v>947</v>
      </c>
      <c r="F202" s="227" t="s">
        <v>948</v>
      </c>
      <c r="G202" s="228" t="s">
        <v>287</v>
      </c>
      <c r="H202" s="229">
        <v>213.834</v>
      </c>
      <c r="I202" s="88"/>
      <c r="J202" s="230">
        <f>ROUND(I202*H202,2)</f>
        <v>0</v>
      </c>
      <c r="K202" s="227" t="s">
        <v>250</v>
      </c>
      <c r="L202" s="25"/>
      <c r="M202" s="89" t="s">
        <v>1</v>
      </c>
      <c r="N202" s="90" t="s">
        <v>40</v>
      </c>
      <c r="O202" s="35"/>
      <c r="P202" s="91">
        <f>O202*H202</f>
        <v>0</v>
      </c>
      <c r="Q202" s="91">
        <v>2.5023499999999999</v>
      </c>
      <c r="R202" s="91">
        <f>Q202*H202</f>
        <v>535.08750989999999</v>
      </c>
      <c r="S202" s="91">
        <v>0</v>
      </c>
      <c r="T202" s="92">
        <f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93" t="s">
        <v>101</v>
      </c>
      <c r="AT202" s="93" t="s">
        <v>144</v>
      </c>
      <c r="AU202" s="93" t="s">
        <v>84</v>
      </c>
      <c r="AY202" s="18" t="s">
        <v>143</v>
      </c>
      <c r="BE202" s="94">
        <f>IF(N202="základní",J202,0)</f>
        <v>0</v>
      </c>
      <c r="BF202" s="94">
        <f>IF(N202="snížená",J202,0)</f>
        <v>0</v>
      </c>
      <c r="BG202" s="94">
        <f>IF(N202="zákl. přenesená",J202,0)</f>
        <v>0</v>
      </c>
      <c r="BH202" s="94">
        <f>IF(N202="sníž. přenesená",J202,0)</f>
        <v>0</v>
      </c>
      <c r="BI202" s="94">
        <f>IF(N202="nulová",J202,0)</f>
        <v>0</v>
      </c>
      <c r="BJ202" s="18" t="s">
        <v>82</v>
      </c>
      <c r="BK202" s="94">
        <f>ROUND(I202*H202,2)</f>
        <v>0</v>
      </c>
      <c r="BL202" s="18" t="s">
        <v>101</v>
      </c>
      <c r="BM202" s="93" t="s">
        <v>949</v>
      </c>
    </row>
    <row r="203" spans="1:65" s="14" customFormat="1">
      <c r="A203" s="244"/>
      <c r="B203" s="245"/>
      <c r="C203" s="244"/>
      <c r="D203" s="233" t="s">
        <v>149</v>
      </c>
      <c r="E203" s="246" t="s">
        <v>1</v>
      </c>
      <c r="F203" s="247" t="s">
        <v>943</v>
      </c>
      <c r="G203" s="244"/>
      <c r="H203" s="246" t="s">
        <v>1</v>
      </c>
      <c r="I203" s="244"/>
      <c r="J203" s="244"/>
      <c r="K203" s="244"/>
      <c r="L203" s="107"/>
      <c r="M203" s="109"/>
      <c r="N203" s="110"/>
      <c r="O203" s="110"/>
      <c r="P203" s="110"/>
      <c r="Q203" s="110"/>
      <c r="R203" s="110"/>
      <c r="S203" s="110"/>
      <c r="T203" s="111"/>
      <c r="AT203" s="108" t="s">
        <v>149</v>
      </c>
      <c r="AU203" s="108" t="s">
        <v>84</v>
      </c>
      <c r="AV203" s="14" t="s">
        <v>82</v>
      </c>
      <c r="AW203" s="14" t="s">
        <v>31</v>
      </c>
      <c r="AX203" s="14" t="s">
        <v>75</v>
      </c>
      <c r="AY203" s="108" t="s">
        <v>143</v>
      </c>
    </row>
    <row r="204" spans="1:65" s="12" customFormat="1">
      <c r="A204" s="231"/>
      <c r="B204" s="232"/>
      <c r="C204" s="231"/>
      <c r="D204" s="233" t="s">
        <v>149</v>
      </c>
      <c r="E204" s="234" t="s">
        <v>1</v>
      </c>
      <c r="F204" s="235" t="s">
        <v>950</v>
      </c>
      <c r="G204" s="231"/>
      <c r="H204" s="236">
        <v>68.578999999999994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75</v>
      </c>
      <c r="AY204" s="96" t="s">
        <v>143</v>
      </c>
    </row>
    <row r="205" spans="1:65" s="12" customFormat="1">
      <c r="A205" s="231"/>
      <c r="B205" s="232"/>
      <c r="C205" s="231"/>
      <c r="D205" s="233" t="s">
        <v>149</v>
      </c>
      <c r="E205" s="234" t="s">
        <v>1</v>
      </c>
      <c r="F205" s="235" t="s">
        <v>951</v>
      </c>
      <c r="G205" s="231"/>
      <c r="H205" s="236">
        <v>-0.16200000000000001</v>
      </c>
      <c r="I205" s="231"/>
      <c r="J205" s="231"/>
      <c r="K205" s="231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149</v>
      </c>
      <c r="AU205" s="96" t="s">
        <v>84</v>
      </c>
      <c r="AV205" s="12" t="s">
        <v>84</v>
      </c>
      <c r="AW205" s="12" t="s">
        <v>31</v>
      </c>
      <c r="AX205" s="12" t="s">
        <v>75</v>
      </c>
      <c r="AY205" s="96" t="s">
        <v>143</v>
      </c>
    </row>
    <row r="206" spans="1:65" s="12" customFormat="1">
      <c r="A206" s="231"/>
      <c r="B206" s="232"/>
      <c r="C206" s="231"/>
      <c r="D206" s="233" t="s">
        <v>149</v>
      </c>
      <c r="E206" s="234" t="s">
        <v>1</v>
      </c>
      <c r="F206" s="235" t="s">
        <v>952</v>
      </c>
      <c r="G206" s="231"/>
      <c r="H206" s="236">
        <v>57.137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75</v>
      </c>
      <c r="AY206" s="96" t="s">
        <v>143</v>
      </c>
    </row>
    <row r="207" spans="1:65" s="12" customFormat="1">
      <c r="A207" s="231"/>
      <c r="B207" s="232"/>
      <c r="C207" s="231"/>
      <c r="D207" s="233" t="s">
        <v>149</v>
      </c>
      <c r="E207" s="234" t="s">
        <v>1</v>
      </c>
      <c r="F207" s="235" t="s">
        <v>953</v>
      </c>
      <c r="G207" s="231"/>
      <c r="H207" s="236">
        <v>77.522999999999996</v>
      </c>
      <c r="I207" s="231"/>
      <c r="J207" s="231"/>
      <c r="K207" s="231"/>
      <c r="L207" s="95"/>
      <c r="M207" s="97"/>
      <c r="N207" s="98"/>
      <c r="O207" s="98"/>
      <c r="P207" s="98"/>
      <c r="Q207" s="98"/>
      <c r="R207" s="98"/>
      <c r="S207" s="98"/>
      <c r="T207" s="99"/>
      <c r="AT207" s="96" t="s">
        <v>149</v>
      </c>
      <c r="AU207" s="96" t="s">
        <v>84</v>
      </c>
      <c r="AV207" s="12" t="s">
        <v>84</v>
      </c>
      <c r="AW207" s="12" t="s">
        <v>31</v>
      </c>
      <c r="AX207" s="12" t="s">
        <v>75</v>
      </c>
      <c r="AY207" s="96" t="s">
        <v>143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954</v>
      </c>
      <c r="G208" s="231"/>
      <c r="H208" s="236">
        <v>-0.36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 ht="22.5">
      <c r="A209" s="231"/>
      <c r="B209" s="232"/>
      <c r="C209" s="231"/>
      <c r="D209" s="233" t="s">
        <v>149</v>
      </c>
      <c r="E209" s="234" t="s">
        <v>1</v>
      </c>
      <c r="F209" s="235" t="s">
        <v>955</v>
      </c>
      <c r="G209" s="231"/>
      <c r="H209" s="236">
        <v>11.117000000000001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5" customFormat="1">
      <c r="A210" s="248"/>
      <c r="B210" s="249"/>
      <c r="C210" s="248"/>
      <c r="D210" s="233" t="s">
        <v>149</v>
      </c>
      <c r="E210" s="250" t="s">
        <v>1</v>
      </c>
      <c r="F210" s="251" t="s">
        <v>255</v>
      </c>
      <c r="G210" s="248"/>
      <c r="H210" s="252">
        <v>213.834</v>
      </c>
      <c r="I210" s="248"/>
      <c r="J210" s="248"/>
      <c r="K210" s="248"/>
      <c r="L210" s="112"/>
      <c r="M210" s="114"/>
      <c r="N210" s="115"/>
      <c r="O210" s="115"/>
      <c r="P210" s="115"/>
      <c r="Q210" s="115"/>
      <c r="R210" s="115"/>
      <c r="S210" s="115"/>
      <c r="T210" s="116"/>
      <c r="AT210" s="113" t="s">
        <v>149</v>
      </c>
      <c r="AU210" s="113" t="s">
        <v>84</v>
      </c>
      <c r="AV210" s="15" t="s">
        <v>101</v>
      </c>
      <c r="AW210" s="15" t="s">
        <v>31</v>
      </c>
      <c r="AX210" s="15" t="s">
        <v>82</v>
      </c>
      <c r="AY210" s="113" t="s">
        <v>143</v>
      </c>
    </row>
    <row r="211" spans="1:65" s="2" customFormat="1" ht="21.75" customHeight="1">
      <c r="A211" s="148"/>
      <c r="B211" s="149"/>
      <c r="C211" s="225" t="s">
        <v>346</v>
      </c>
      <c r="D211" s="225" t="s">
        <v>144</v>
      </c>
      <c r="E211" s="226" t="s">
        <v>956</v>
      </c>
      <c r="F211" s="227" t="s">
        <v>957</v>
      </c>
      <c r="G211" s="228" t="s">
        <v>245</v>
      </c>
      <c r="H211" s="229">
        <v>368.721</v>
      </c>
      <c r="I211" s="88"/>
      <c r="J211" s="230">
        <f>ROUND(I211*H211,2)</f>
        <v>0</v>
      </c>
      <c r="K211" s="227" t="s">
        <v>250</v>
      </c>
      <c r="L211" s="25"/>
      <c r="M211" s="89" t="s">
        <v>1</v>
      </c>
      <c r="N211" s="90" t="s">
        <v>40</v>
      </c>
      <c r="O211" s="35"/>
      <c r="P211" s="91">
        <f>O211*H211</f>
        <v>0</v>
      </c>
      <c r="Q211" s="91">
        <v>2.47E-3</v>
      </c>
      <c r="R211" s="91">
        <f>Q211*H211</f>
        <v>0.91074087000000004</v>
      </c>
      <c r="S211" s="91">
        <v>0</v>
      </c>
      <c r="T211" s="92">
        <f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93" t="s">
        <v>101</v>
      </c>
      <c r="AT211" s="93" t="s">
        <v>144</v>
      </c>
      <c r="AU211" s="93" t="s">
        <v>84</v>
      </c>
      <c r="AY211" s="18" t="s">
        <v>143</v>
      </c>
      <c r="BE211" s="94">
        <f>IF(N211="základní",J211,0)</f>
        <v>0</v>
      </c>
      <c r="BF211" s="94">
        <f>IF(N211="snížená",J211,0)</f>
        <v>0</v>
      </c>
      <c r="BG211" s="94">
        <f>IF(N211="zákl. přenesená",J211,0)</f>
        <v>0</v>
      </c>
      <c r="BH211" s="94">
        <f>IF(N211="sníž. přenesená",J211,0)</f>
        <v>0</v>
      </c>
      <c r="BI211" s="94">
        <f>IF(N211="nulová",J211,0)</f>
        <v>0</v>
      </c>
      <c r="BJ211" s="18" t="s">
        <v>82</v>
      </c>
      <c r="BK211" s="94">
        <f>ROUND(I211*H211,2)</f>
        <v>0</v>
      </c>
      <c r="BL211" s="18" t="s">
        <v>101</v>
      </c>
      <c r="BM211" s="93" t="s">
        <v>958</v>
      </c>
    </row>
    <row r="212" spans="1:65" s="14" customFormat="1">
      <c r="A212" s="244"/>
      <c r="B212" s="245"/>
      <c r="C212" s="244"/>
      <c r="D212" s="233" t="s">
        <v>149</v>
      </c>
      <c r="E212" s="246" t="s">
        <v>1</v>
      </c>
      <c r="F212" s="247" t="s">
        <v>944</v>
      </c>
      <c r="G212" s="244"/>
      <c r="H212" s="246" t="s">
        <v>1</v>
      </c>
      <c r="I212" s="244"/>
      <c r="J212" s="244"/>
      <c r="K212" s="244"/>
      <c r="L212" s="107"/>
      <c r="M212" s="109"/>
      <c r="N212" s="110"/>
      <c r="O212" s="110"/>
      <c r="P212" s="110"/>
      <c r="Q212" s="110"/>
      <c r="R212" s="110"/>
      <c r="S212" s="110"/>
      <c r="T212" s="111"/>
      <c r="AT212" s="108" t="s">
        <v>149</v>
      </c>
      <c r="AU212" s="108" t="s">
        <v>84</v>
      </c>
      <c r="AV212" s="14" t="s">
        <v>82</v>
      </c>
      <c r="AW212" s="14" t="s">
        <v>31</v>
      </c>
      <c r="AX212" s="14" t="s">
        <v>75</v>
      </c>
      <c r="AY212" s="108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959</v>
      </c>
      <c r="G213" s="231"/>
      <c r="H213" s="236">
        <v>4.8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960</v>
      </c>
      <c r="G214" s="231"/>
      <c r="H214" s="236">
        <v>5.76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961</v>
      </c>
      <c r="G215" s="231"/>
      <c r="H215" s="236">
        <v>0.72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 ht="22.5">
      <c r="A216" s="231"/>
      <c r="B216" s="232"/>
      <c r="C216" s="231"/>
      <c r="D216" s="233" t="s">
        <v>149</v>
      </c>
      <c r="E216" s="234" t="s">
        <v>1</v>
      </c>
      <c r="F216" s="235" t="s">
        <v>962</v>
      </c>
      <c r="G216" s="231"/>
      <c r="H216" s="236">
        <v>137.78100000000001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963</v>
      </c>
      <c r="G217" s="231"/>
      <c r="H217" s="236">
        <v>147.09200000000001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>
      <c r="A218" s="231"/>
      <c r="B218" s="232"/>
      <c r="C218" s="231"/>
      <c r="D218" s="233" t="s">
        <v>149</v>
      </c>
      <c r="E218" s="234" t="s">
        <v>1</v>
      </c>
      <c r="F218" s="235" t="s">
        <v>964</v>
      </c>
      <c r="G218" s="231"/>
      <c r="H218" s="236">
        <v>-0.9</v>
      </c>
      <c r="I218" s="231"/>
      <c r="J218" s="231"/>
      <c r="K218" s="231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2" customFormat="1" ht="33.75">
      <c r="A219" s="231"/>
      <c r="B219" s="232"/>
      <c r="C219" s="231"/>
      <c r="D219" s="233" t="s">
        <v>149</v>
      </c>
      <c r="E219" s="234" t="s">
        <v>1</v>
      </c>
      <c r="F219" s="235" t="s">
        <v>965</v>
      </c>
      <c r="G219" s="231"/>
      <c r="H219" s="236">
        <v>73.468000000000004</v>
      </c>
      <c r="I219" s="231"/>
      <c r="J219" s="231"/>
      <c r="K219" s="231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5" customFormat="1">
      <c r="A220" s="248"/>
      <c r="B220" s="249"/>
      <c r="C220" s="248"/>
      <c r="D220" s="233" t="s">
        <v>149</v>
      </c>
      <c r="E220" s="250" t="s">
        <v>868</v>
      </c>
      <c r="F220" s="251" t="s">
        <v>255</v>
      </c>
      <c r="G220" s="248"/>
      <c r="H220" s="252">
        <v>368.721</v>
      </c>
      <c r="I220" s="248"/>
      <c r="J220" s="248"/>
      <c r="K220" s="248"/>
      <c r="L220" s="112"/>
      <c r="M220" s="114"/>
      <c r="N220" s="115"/>
      <c r="O220" s="115"/>
      <c r="P220" s="115"/>
      <c r="Q220" s="115"/>
      <c r="R220" s="115"/>
      <c r="S220" s="115"/>
      <c r="T220" s="116"/>
      <c r="AT220" s="113" t="s">
        <v>149</v>
      </c>
      <c r="AU220" s="113" t="s">
        <v>84</v>
      </c>
      <c r="AV220" s="15" t="s">
        <v>101</v>
      </c>
      <c r="AW220" s="15" t="s">
        <v>31</v>
      </c>
      <c r="AX220" s="15" t="s">
        <v>82</v>
      </c>
      <c r="AY220" s="113" t="s">
        <v>143</v>
      </c>
    </row>
    <row r="221" spans="1:65" s="2" customFormat="1" ht="21.75" customHeight="1">
      <c r="A221" s="148"/>
      <c r="B221" s="149"/>
      <c r="C221" s="225" t="s">
        <v>362</v>
      </c>
      <c r="D221" s="225" t="s">
        <v>144</v>
      </c>
      <c r="E221" s="226" t="s">
        <v>966</v>
      </c>
      <c r="F221" s="227" t="s">
        <v>967</v>
      </c>
      <c r="G221" s="228" t="s">
        <v>245</v>
      </c>
      <c r="H221" s="229">
        <v>368.721</v>
      </c>
      <c r="I221" s="88"/>
      <c r="J221" s="230">
        <f>ROUND(I221*H221,2)</f>
        <v>0</v>
      </c>
      <c r="K221" s="227" t="s">
        <v>250</v>
      </c>
      <c r="L221" s="25"/>
      <c r="M221" s="89" t="s">
        <v>1</v>
      </c>
      <c r="N221" s="90" t="s">
        <v>40</v>
      </c>
      <c r="O221" s="35"/>
      <c r="P221" s="91">
        <f>O221*H221</f>
        <v>0</v>
      </c>
      <c r="Q221" s="91">
        <v>0</v>
      </c>
      <c r="R221" s="91">
        <f>Q221*H221</f>
        <v>0</v>
      </c>
      <c r="S221" s="91">
        <v>0</v>
      </c>
      <c r="T221" s="92">
        <f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93" t="s">
        <v>101</v>
      </c>
      <c r="AT221" s="93" t="s">
        <v>144</v>
      </c>
      <c r="AU221" s="93" t="s">
        <v>84</v>
      </c>
      <c r="AY221" s="18" t="s">
        <v>143</v>
      </c>
      <c r="BE221" s="94">
        <f>IF(N221="základní",J221,0)</f>
        <v>0</v>
      </c>
      <c r="BF221" s="94">
        <f>IF(N221="snížená",J221,0)</f>
        <v>0</v>
      </c>
      <c r="BG221" s="94">
        <f>IF(N221="zákl. přenesená",J221,0)</f>
        <v>0</v>
      </c>
      <c r="BH221" s="94">
        <f>IF(N221="sníž. přenesená",J221,0)</f>
        <v>0</v>
      </c>
      <c r="BI221" s="94">
        <f>IF(N221="nulová",J221,0)</f>
        <v>0</v>
      </c>
      <c r="BJ221" s="18" t="s">
        <v>82</v>
      </c>
      <c r="BK221" s="94">
        <f>ROUND(I221*H221,2)</f>
        <v>0</v>
      </c>
      <c r="BL221" s="18" t="s">
        <v>101</v>
      </c>
      <c r="BM221" s="93" t="s">
        <v>968</v>
      </c>
    </row>
    <row r="222" spans="1:65" s="12" customFormat="1">
      <c r="A222" s="231"/>
      <c r="B222" s="232"/>
      <c r="C222" s="231"/>
      <c r="D222" s="233" t="s">
        <v>149</v>
      </c>
      <c r="E222" s="234" t="s">
        <v>1</v>
      </c>
      <c r="F222" s="235" t="s">
        <v>868</v>
      </c>
      <c r="G222" s="231"/>
      <c r="H222" s="236">
        <v>368.721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82</v>
      </c>
      <c r="AY222" s="96" t="s">
        <v>143</v>
      </c>
    </row>
    <row r="223" spans="1:65" s="2" customFormat="1" ht="21.75" customHeight="1">
      <c r="A223" s="148"/>
      <c r="B223" s="149"/>
      <c r="C223" s="225" t="s">
        <v>368</v>
      </c>
      <c r="D223" s="225" t="s">
        <v>144</v>
      </c>
      <c r="E223" s="226" t="s">
        <v>969</v>
      </c>
      <c r="F223" s="227" t="s">
        <v>970</v>
      </c>
      <c r="G223" s="228" t="s">
        <v>343</v>
      </c>
      <c r="H223" s="229">
        <v>21.466999999999999</v>
      </c>
      <c r="I223" s="88"/>
      <c r="J223" s="230">
        <f>ROUND(I223*H223,2)</f>
        <v>0</v>
      </c>
      <c r="K223" s="227" t="s">
        <v>250</v>
      </c>
      <c r="L223" s="25"/>
      <c r="M223" s="89" t="s">
        <v>1</v>
      </c>
      <c r="N223" s="90" t="s">
        <v>40</v>
      </c>
      <c r="O223" s="35"/>
      <c r="P223" s="91">
        <f>O223*H223</f>
        <v>0</v>
      </c>
      <c r="Q223" s="91">
        <v>1.10951</v>
      </c>
      <c r="R223" s="91">
        <f>Q223*H223</f>
        <v>23.817851169999997</v>
      </c>
      <c r="S223" s="91">
        <v>0</v>
      </c>
      <c r="T223" s="92">
        <f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93" t="s">
        <v>101</v>
      </c>
      <c r="AT223" s="93" t="s">
        <v>144</v>
      </c>
      <c r="AU223" s="93" t="s">
        <v>84</v>
      </c>
      <c r="AY223" s="18" t="s">
        <v>143</v>
      </c>
      <c r="BE223" s="94">
        <f>IF(N223="základní",J223,0)</f>
        <v>0</v>
      </c>
      <c r="BF223" s="94">
        <f>IF(N223="snížená",J223,0)</f>
        <v>0</v>
      </c>
      <c r="BG223" s="94">
        <f>IF(N223="zákl. přenesená",J223,0)</f>
        <v>0</v>
      </c>
      <c r="BH223" s="94">
        <f>IF(N223="sníž. přenesená",J223,0)</f>
        <v>0</v>
      </c>
      <c r="BI223" s="94">
        <f>IF(N223="nulová",J223,0)</f>
        <v>0</v>
      </c>
      <c r="BJ223" s="18" t="s">
        <v>82</v>
      </c>
      <c r="BK223" s="94">
        <f>ROUND(I223*H223,2)</f>
        <v>0</v>
      </c>
      <c r="BL223" s="18" t="s">
        <v>101</v>
      </c>
      <c r="BM223" s="93" t="s">
        <v>971</v>
      </c>
    </row>
    <row r="224" spans="1:65" s="12" customFormat="1">
      <c r="A224" s="231"/>
      <c r="B224" s="232"/>
      <c r="C224" s="231"/>
      <c r="D224" s="233" t="s">
        <v>149</v>
      </c>
      <c r="E224" s="234" t="s">
        <v>1</v>
      </c>
      <c r="F224" s="235" t="s">
        <v>972</v>
      </c>
      <c r="G224" s="231"/>
      <c r="H224" s="236">
        <v>21.466999999999999</v>
      </c>
      <c r="I224" s="231"/>
      <c r="J224" s="231"/>
      <c r="K224" s="231"/>
      <c r="L224" s="95"/>
      <c r="M224" s="97"/>
      <c r="N224" s="98"/>
      <c r="O224" s="98"/>
      <c r="P224" s="98"/>
      <c r="Q224" s="98"/>
      <c r="R224" s="98"/>
      <c r="S224" s="98"/>
      <c r="T224" s="99"/>
      <c r="AT224" s="96" t="s">
        <v>149</v>
      </c>
      <c r="AU224" s="96" t="s">
        <v>84</v>
      </c>
      <c r="AV224" s="12" t="s">
        <v>84</v>
      </c>
      <c r="AW224" s="12" t="s">
        <v>31</v>
      </c>
      <c r="AX224" s="12" t="s">
        <v>82</v>
      </c>
      <c r="AY224" s="96" t="s">
        <v>143</v>
      </c>
    </row>
    <row r="225" spans="1:65" s="11" customFormat="1" ht="22.9" customHeight="1">
      <c r="A225" s="220"/>
      <c r="B225" s="221"/>
      <c r="C225" s="220"/>
      <c r="D225" s="222" t="s">
        <v>74</v>
      </c>
      <c r="E225" s="242" t="s">
        <v>104</v>
      </c>
      <c r="F225" s="242" t="s">
        <v>425</v>
      </c>
      <c r="G225" s="220"/>
      <c r="H225" s="220"/>
      <c r="I225" s="220"/>
      <c r="J225" s="243">
        <f>BK225</f>
        <v>0</v>
      </c>
      <c r="K225" s="220"/>
      <c r="L225" s="80"/>
      <c r="M225" s="82"/>
      <c r="N225" s="83"/>
      <c r="O225" s="83"/>
      <c r="P225" s="84">
        <f>SUM(P226:P231)</f>
        <v>0</v>
      </c>
      <c r="Q225" s="83"/>
      <c r="R225" s="84">
        <f>SUM(R226:R231)</f>
        <v>0</v>
      </c>
      <c r="S225" s="83"/>
      <c r="T225" s="85">
        <f>SUM(T226:T231)</f>
        <v>0</v>
      </c>
      <c r="AR225" s="81" t="s">
        <v>82</v>
      </c>
      <c r="AT225" s="86" t="s">
        <v>74</v>
      </c>
      <c r="AU225" s="86" t="s">
        <v>82</v>
      </c>
      <c r="AY225" s="81" t="s">
        <v>143</v>
      </c>
      <c r="BK225" s="87">
        <f>SUM(BK226:BK231)</f>
        <v>0</v>
      </c>
    </row>
    <row r="226" spans="1:65" s="2" customFormat="1" ht="44.25" customHeight="1">
      <c r="A226" s="148"/>
      <c r="B226" s="149"/>
      <c r="C226" s="225" t="s">
        <v>373</v>
      </c>
      <c r="D226" s="225" t="s">
        <v>144</v>
      </c>
      <c r="E226" s="226" t="s">
        <v>427</v>
      </c>
      <c r="F226" s="227" t="s">
        <v>428</v>
      </c>
      <c r="G226" s="228" t="s">
        <v>245</v>
      </c>
      <c r="H226" s="229">
        <v>65.599999999999994</v>
      </c>
      <c r="I226" s="88"/>
      <c r="J226" s="230">
        <f>ROUND(I226*H226,2)</f>
        <v>0</v>
      </c>
      <c r="K226" s="227" t="s">
        <v>1</v>
      </c>
      <c r="L226" s="25"/>
      <c r="M226" s="89" t="s">
        <v>1</v>
      </c>
      <c r="N226" s="90" t="s">
        <v>40</v>
      </c>
      <c r="O226" s="35"/>
      <c r="P226" s="91">
        <f>O226*H226</f>
        <v>0</v>
      </c>
      <c r="Q226" s="91">
        <v>0</v>
      </c>
      <c r="R226" s="91">
        <f>Q226*H226</f>
        <v>0</v>
      </c>
      <c r="S226" s="91">
        <v>0</v>
      </c>
      <c r="T226" s="92">
        <f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93" t="s">
        <v>101</v>
      </c>
      <c r="AT226" s="93" t="s">
        <v>144</v>
      </c>
      <c r="AU226" s="93" t="s">
        <v>84</v>
      </c>
      <c r="AY226" s="18" t="s">
        <v>143</v>
      </c>
      <c r="BE226" s="94">
        <f>IF(N226="základní",J226,0)</f>
        <v>0</v>
      </c>
      <c r="BF226" s="94">
        <f>IF(N226="snížená",J226,0)</f>
        <v>0</v>
      </c>
      <c r="BG226" s="94">
        <f>IF(N226="zákl. přenesená",J226,0)</f>
        <v>0</v>
      </c>
      <c r="BH226" s="94">
        <f>IF(N226="sníž. přenesená",J226,0)</f>
        <v>0</v>
      </c>
      <c r="BI226" s="94">
        <f>IF(N226="nulová",J226,0)</f>
        <v>0</v>
      </c>
      <c r="BJ226" s="18" t="s">
        <v>82</v>
      </c>
      <c r="BK226" s="94">
        <f>ROUND(I226*H226,2)</f>
        <v>0</v>
      </c>
      <c r="BL226" s="18" t="s">
        <v>101</v>
      </c>
      <c r="BM226" s="93" t="s">
        <v>973</v>
      </c>
    </row>
    <row r="227" spans="1:65" s="12" customFormat="1">
      <c r="A227" s="231"/>
      <c r="B227" s="232"/>
      <c r="C227" s="231"/>
      <c r="D227" s="233" t="s">
        <v>149</v>
      </c>
      <c r="E227" s="234" t="s">
        <v>1</v>
      </c>
      <c r="F227" s="235" t="s">
        <v>870</v>
      </c>
      <c r="G227" s="231"/>
      <c r="H227" s="236">
        <v>65.599999999999994</v>
      </c>
      <c r="I227" s="231"/>
      <c r="J227" s="231"/>
      <c r="K227" s="231"/>
      <c r="L227" s="95"/>
      <c r="M227" s="97"/>
      <c r="N227" s="98"/>
      <c r="O227" s="98"/>
      <c r="P227" s="98"/>
      <c r="Q227" s="98"/>
      <c r="R227" s="98"/>
      <c r="S227" s="98"/>
      <c r="T227" s="99"/>
      <c r="AT227" s="96" t="s">
        <v>149</v>
      </c>
      <c r="AU227" s="96" t="s">
        <v>84</v>
      </c>
      <c r="AV227" s="12" t="s">
        <v>84</v>
      </c>
      <c r="AW227" s="12" t="s">
        <v>31</v>
      </c>
      <c r="AX227" s="12" t="s">
        <v>82</v>
      </c>
      <c r="AY227" s="96" t="s">
        <v>143</v>
      </c>
    </row>
    <row r="228" spans="1:65" s="2" customFormat="1" ht="44.25" customHeight="1">
      <c r="A228" s="148"/>
      <c r="B228" s="149"/>
      <c r="C228" s="225" t="s">
        <v>378</v>
      </c>
      <c r="D228" s="225" t="s">
        <v>144</v>
      </c>
      <c r="E228" s="226" t="s">
        <v>431</v>
      </c>
      <c r="F228" s="227" t="s">
        <v>432</v>
      </c>
      <c r="G228" s="228" t="s">
        <v>245</v>
      </c>
      <c r="H228" s="229">
        <v>46.5</v>
      </c>
      <c r="I228" s="88"/>
      <c r="J228" s="230">
        <f>ROUND(I228*H228,2)</f>
        <v>0</v>
      </c>
      <c r="K228" s="227" t="s">
        <v>1</v>
      </c>
      <c r="L228" s="25"/>
      <c r="M228" s="89" t="s">
        <v>1</v>
      </c>
      <c r="N228" s="90" t="s">
        <v>40</v>
      </c>
      <c r="O228" s="35"/>
      <c r="P228" s="91">
        <f>O228*H228</f>
        <v>0</v>
      </c>
      <c r="Q228" s="91">
        <v>0</v>
      </c>
      <c r="R228" s="91">
        <f>Q228*H228</f>
        <v>0</v>
      </c>
      <c r="S228" s="91">
        <v>0</v>
      </c>
      <c r="T228" s="92">
        <f>S228*H228</f>
        <v>0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93" t="s">
        <v>101</v>
      </c>
      <c r="AT228" s="93" t="s">
        <v>144</v>
      </c>
      <c r="AU228" s="93" t="s">
        <v>84</v>
      </c>
      <c r="AY228" s="18" t="s">
        <v>143</v>
      </c>
      <c r="BE228" s="94">
        <f>IF(N228="základní",J228,0)</f>
        <v>0</v>
      </c>
      <c r="BF228" s="94">
        <f>IF(N228="snížená",J228,0)</f>
        <v>0</v>
      </c>
      <c r="BG228" s="94">
        <f>IF(N228="zákl. přenesená",J228,0)</f>
        <v>0</v>
      </c>
      <c r="BH228" s="94">
        <f>IF(N228="sníž. přenesená",J228,0)</f>
        <v>0</v>
      </c>
      <c r="BI228" s="94">
        <f>IF(N228="nulová",J228,0)</f>
        <v>0</v>
      </c>
      <c r="BJ228" s="18" t="s">
        <v>82</v>
      </c>
      <c r="BK228" s="94">
        <f>ROUND(I228*H228,2)</f>
        <v>0</v>
      </c>
      <c r="BL228" s="18" t="s">
        <v>101</v>
      </c>
      <c r="BM228" s="93" t="s">
        <v>974</v>
      </c>
    </row>
    <row r="229" spans="1:65" s="12" customFormat="1">
      <c r="A229" s="231"/>
      <c r="B229" s="232"/>
      <c r="C229" s="231"/>
      <c r="D229" s="233" t="s">
        <v>149</v>
      </c>
      <c r="E229" s="234" t="s">
        <v>1</v>
      </c>
      <c r="F229" s="235" t="s">
        <v>872</v>
      </c>
      <c r="G229" s="231"/>
      <c r="H229" s="236">
        <v>46.5</v>
      </c>
      <c r="I229" s="231"/>
      <c r="J229" s="231"/>
      <c r="K229" s="231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82</v>
      </c>
      <c r="AY229" s="96" t="s">
        <v>143</v>
      </c>
    </row>
    <row r="230" spans="1:65" s="2" customFormat="1" ht="44.25" customHeight="1">
      <c r="A230" s="148"/>
      <c r="B230" s="149"/>
      <c r="C230" s="225" t="s">
        <v>386</v>
      </c>
      <c r="D230" s="225" t="s">
        <v>144</v>
      </c>
      <c r="E230" s="226" t="s">
        <v>646</v>
      </c>
      <c r="F230" s="227" t="s">
        <v>647</v>
      </c>
      <c r="G230" s="228" t="s">
        <v>245</v>
      </c>
      <c r="H230" s="229">
        <v>54.7</v>
      </c>
      <c r="I230" s="88"/>
      <c r="J230" s="230">
        <f>ROUND(I230*H230,2)</f>
        <v>0</v>
      </c>
      <c r="K230" s="227" t="s">
        <v>1</v>
      </c>
      <c r="L230" s="25"/>
      <c r="M230" s="89" t="s">
        <v>1</v>
      </c>
      <c r="N230" s="90" t="s">
        <v>40</v>
      </c>
      <c r="O230" s="35"/>
      <c r="P230" s="91">
        <f>O230*H230</f>
        <v>0</v>
      </c>
      <c r="Q230" s="91">
        <v>0</v>
      </c>
      <c r="R230" s="91">
        <f>Q230*H230</f>
        <v>0</v>
      </c>
      <c r="S230" s="91">
        <v>0</v>
      </c>
      <c r="T230" s="92">
        <f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93" t="s">
        <v>101</v>
      </c>
      <c r="AT230" s="93" t="s">
        <v>144</v>
      </c>
      <c r="AU230" s="93" t="s">
        <v>84</v>
      </c>
      <c r="AY230" s="18" t="s">
        <v>143</v>
      </c>
      <c r="BE230" s="94">
        <f>IF(N230="základní",J230,0)</f>
        <v>0</v>
      </c>
      <c r="BF230" s="94">
        <f>IF(N230="snížená",J230,0)</f>
        <v>0</v>
      </c>
      <c r="BG230" s="94">
        <f>IF(N230="zákl. přenesená",J230,0)</f>
        <v>0</v>
      </c>
      <c r="BH230" s="94">
        <f>IF(N230="sníž. přenesená",J230,0)</f>
        <v>0</v>
      </c>
      <c r="BI230" s="94">
        <f>IF(N230="nulová",J230,0)</f>
        <v>0</v>
      </c>
      <c r="BJ230" s="18" t="s">
        <v>82</v>
      </c>
      <c r="BK230" s="94">
        <f>ROUND(I230*H230,2)</f>
        <v>0</v>
      </c>
      <c r="BL230" s="18" t="s">
        <v>101</v>
      </c>
      <c r="BM230" s="93" t="s">
        <v>975</v>
      </c>
    </row>
    <row r="231" spans="1:65" s="12" customFormat="1">
      <c r="A231" s="231"/>
      <c r="B231" s="232"/>
      <c r="C231" s="231"/>
      <c r="D231" s="233" t="s">
        <v>149</v>
      </c>
      <c r="E231" s="234" t="s">
        <v>1</v>
      </c>
      <c r="F231" s="235" t="s">
        <v>559</v>
      </c>
      <c r="G231" s="231"/>
      <c r="H231" s="236">
        <v>54.7</v>
      </c>
      <c r="I231" s="231"/>
      <c r="J231" s="231"/>
      <c r="K231" s="231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82</v>
      </c>
      <c r="AY231" s="96" t="s">
        <v>143</v>
      </c>
    </row>
    <row r="232" spans="1:65" s="11" customFormat="1" ht="22.9" customHeight="1">
      <c r="A232" s="220"/>
      <c r="B232" s="221"/>
      <c r="C232" s="220"/>
      <c r="D232" s="222" t="s">
        <v>74</v>
      </c>
      <c r="E232" s="242" t="s">
        <v>156</v>
      </c>
      <c r="F232" s="242" t="s">
        <v>976</v>
      </c>
      <c r="G232" s="220"/>
      <c r="H232" s="220"/>
      <c r="I232" s="220"/>
      <c r="J232" s="243">
        <f>BK232</f>
        <v>0</v>
      </c>
      <c r="K232" s="220"/>
      <c r="L232" s="80"/>
      <c r="M232" s="82"/>
      <c r="N232" s="83"/>
      <c r="O232" s="83"/>
      <c r="P232" s="84">
        <f>SUM(P233:P234)</f>
        <v>0</v>
      </c>
      <c r="Q232" s="83"/>
      <c r="R232" s="84">
        <f>SUM(R233:R234)</f>
        <v>0.48084484</v>
      </c>
      <c r="S232" s="83"/>
      <c r="T232" s="85">
        <f>SUM(T233:T234)</f>
        <v>0</v>
      </c>
      <c r="AR232" s="81" t="s">
        <v>82</v>
      </c>
      <c r="AT232" s="86" t="s">
        <v>74</v>
      </c>
      <c r="AU232" s="86" t="s">
        <v>82</v>
      </c>
      <c r="AY232" s="81" t="s">
        <v>143</v>
      </c>
      <c r="BK232" s="87">
        <f>SUM(BK233:BK234)</f>
        <v>0</v>
      </c>
    </row>
    <row r="233" spans="1:65" s="2" customFormat="1" ht="21.75" customHeight="1">
      <c r="A233" s="148"/>
      <c r="B233" s="149"/>
      <c r="C233" s="225" t="s">
        <v>395</v>
      </c>
      <c r="D233" s="225" t="s">
        <v>144</v>
      </c>
      <c r="E233" s="226" t="s">
        <v>977</v>
      </c>
      <c r="F233" s="227" t="s">
        <v>978</v>
      </c>
      <c r="G233" s="228" t="s">
        <v>287</v>
      </c>
      <c r="H233" s="229">
        <v>0.19600000000000001</v>
      </c>
      <c r="I233" s="88"/>
      <c r="J233" s="230">
        <f>ROUND(I233*H233,2)</f>
        <v>0</v>
      </c>
      <c r="K233" s="227" t="s">
        <v>250</v>
      </c>
      <c r="L233" s="25"/>
      <c r="M233" s="89" t="s">
        <v>1</v>
      </c>
      <c r="N233" s="90" t="s">
        <v>40</v>
      </c>
      <c r="O233" s="35"/>
      <c r="P233" s="91">
        <f>O233*H233</f>
        <v>0</v>
      </c>
      <c r="Q233" s="91">
        <v>2.45329</v>
      </c>
      <c r="R233" s="91">
        <f>Q233*H233</f>
        <v>0.48084484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101</v>
      </c>
      <c r="AT233" s="93" t="s">
        <v>144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979</v>
      </c>
    </row>
    <row r="234" spans="1:65" s="12" customFormat="1">
      <c r="A234" s="231"/>
      <c r="B234" s="232"/>
      <c r="C234" s="231"/>
      <c r="D234" s="233" t="s">
        <v>149</v>
      </c>
      <c r="E234" s="234" t="s">
        <v>1</v>
      </c>
      <c r="F234" s="235" t="s">
        <v>980</v>
      </c>
      <c r="G234" s="231"/>
      <c r="H234" s="236">
        <v>0.19600000000000001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11" customFormat="1" ht="22.9" customHeight="1">
      <c r="A235" s="220"/>
      <c r="B235" s="221"/>
      <c r="C235" s="220"/>
      <c r="D235" s="222" t="s">
        <v>74</v>
      </c>
      <c r="E235" s="242" t="s">
        <v>162</v>
      </c>
      <c r="F235" s="242" t="s">
        <v>438</v>
      </c>
      <c r="G235" s="220"/>
      <c r="H235" s="220"/>
      <c r="I235" s="220"/>
      <c r="J235" s="243">
        <f>BK235</f>
        <v>0</v>
      </c>
      <c r="K235" s="220"/>
      <c r="L235" s="80"/>
      <c r="M235" s="82"/>
      <c r="N235" s="83"/>
      <c r="O235" s="83"/>
      <c r="P235" s="84">
        <f>SUM(P236:P237)</f>
        <v>0</v>
      </c>
      <c r="Q235" s="83"/>
      <c r="R235" s="84">
        <f>SUM(R236:R237)</f>
        <v>0.1298</v>
      </c>
      <c r="S235" s="83"/>
      <c r="T235" s="85">
        <f>SUM(T236:T237)</f>
        <v>0.04</v>
      </c>
      <c r="AR235" s="81" t="s">
        <v>82</v>
      </c>
      <c r="AT235" s="86" t="s">
        <v>74</v>
      </c>
      <c r="AU235" s="86" t="s">
        <v>82</v>
      </c>
      <c r="AY235" s="81" t="s">
        <v>143</v>
      </c>
      <c r="BK235" s="87">
        <f>SUM(BK236:BK237)</f>
        <v>0</v>
      </c>
    </row>
    <row r="236" spans="1:65" s="2" customFormat="1" ht="21.75" customHeight="1">
      <c r="A236" s="148"/>
      <c r="B236" s="149"/>
      <c r="C236" s="225" t="s">
        <v>399</v>
      </c>
      <c r="D236" s="225" t="s">
        <v>144</v>
      </c>
      <c r="E236" s="226" t="s">
        <v>981</v>
      </c>
      <c r="F236" s="227" t="s">
        <v>982</v>
      </c>
      <c r="G236" s="228" t="s">
        <v>232</v>
      </c>
      <c r="H236" s="229">
        <v>10</v>
      </c>
      <c r="I236" s="88"/>
      <c r="J236" s="230">
        <f>ROUND(I236*H236,2)</f>
        <v>0</v>
      </c>
      <c r="K236" s="227" t="s">
        <v>250</v>
      </c>
      <c r="L236" s="25"/>
      <c r="M236" s="89" t="s">
        <v>1</v>
      </c>
      <c r="N236" s="90" t="s">
        <v>40</v>
      </c>
      <c r="O236" s="35"/>
      <c r="P236" s="91">
        <f>O236*H236</f>
        <v>0</v>
      </c>
      <c r="Q236" s="91">
        <v>1.298E-2</v>
      </c>
      <c r="R236" s="91">
        <f>Q236*H236</f>
        <v>0.1298</v>
      </c>
      <c r="S236" s="91">
        <v>4.0000000000000001E-3</v>
      </c>
      <c r="T236" s="92">
        <f>S236*H236</f>
        <v>0.04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93" t="s">
        <v>101</v>
      </c>
      <c r="AT236" s="93" t="s">
        <v>144</v>
      </c>
      <c r="AU236" s="93" t="s">
        <v>84</v>
      </c>
      <c r="AY236" s="18" t="s">
        <v>143</v>
      </c>
      <c r="BE236" s="94">
        <f>IF(N236="základní",J236,0)</f>
        <v>0</v>
      </c>
      <c r="BF236" s="94">
        <f>IF(N236="snížená",J236,0)</f>
        <v>0</v>
      </c>
      <c r="BG236" s="94">
        <f>IF(N236="zákl. přenesená",J236,0)</f>
        <v>0</v>
      </c>
      <c r="BH236" s="94">
        <f>IF(N236="sníž. přenesená",J236,0)</f>
        <v>0</v>
      </c>
      <c r="BI236" s="94">
        <f>IF(N236="nulová",J236,0)</f>
        <v>0</v>
      </c>
      <c r="BJ236" s="18" t="s">
        <v>82</v>
      </c>
      <c r="BK236" s="94">
        <f>ROUND(I236*H236,2)</f>
        <v>0</v>
      </c>
      <c r="BL236" s="18" t="s">
        <v>101</v>
      </c>
      <c r="BM236" s="93" t="s">
        <v>983</v>
      </c>
    </row>
    <row r="237" spans="1:65" s="12" customFormat="1">
      <c r="A237" s="231"/>
      <c r="B237" s="232"/>
      <c r="C237" s="231"/>
      <c r="D237" s="233" t="s">
        <v>149</v>
      </c>
      <c r="E237" s="234" t="s">
        <v>1</v>
      </c>
      <c r="F237" s="235" t="s">
        <v>166</v>
      </c>
      <c r="G237" s="231"/>
      <c r="H237" s="236">
        <v>10</v>
      </c>
      <c r="I237" s="231"/>
      <c r="J237" s="231"/>
      <c r="K237" s="231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82</v>
      </c>
      <c r="AY237" s="96" t="s">
        <v>143</v>
      </c>
    </row>
    <row r="238" spans="1:65" s="11" customFormat="1" ht="22.9" customHeight="1">
      <c r="A238" s="220"/>
      <c r="B238" s="221"/>
      <c r="C238" s="220"/>
      <c r="D238" s="222" t="s">
        <v>74</v>
      </c>
      <c r="E238" s="242" t="s">
        <v>165</v>
      </c>
      <c r="F238" s="242" t="s">
        <v>984</v>
      </c>
      <c r="G238" s="220"/>
      <c r="H238" s="220"/>
      <c r="I238" s="220"/>
      <c r="J238" s="243">
        <f>BK238</f>
        <v>0</v>
      </c>
      <c r="K238" s="220"/>
      <c r="L238" s="80"/>
      <c r="M238" s="82"/>
      <c r="N238" s="83"/>
      <c r="O238" s="83"/>
      <c r="P238" s="84">
        <f>SUM(P239:P303)</f>
        <v>0</v>
      </c>
      <c r="Q238" s="83"/>
      <c r="R238" s="84">
        <f>SUM(R239:R303)</f>
        <v>0.55546636999999999</v>
      </c>
      <c r="S238" s="83"/>
      <c r="T238" s="85">
        <f>SUM(T239:T303)</f>
        <v>544.50630000000001</v>
      </c>
      <c r="AR238" s="81" t="s">
        <v>82</v>
      </c>
      <c r="AT238" s="86" t="s">
        <v>74</v>
      </c>
      <c r="AU238" s="86" t="s">
        <v>82</v>
      </c>
      <c r="AY238" s="81" t="s">
        <v>143</v>
      </c>
      <c r="BK238" s="87">
        <f>SUM(BK239:BK303)</f>
        <v>0</v>
      </c>
    </row>
    <row r="239" spans="1:65" s="2" customFormat="1" ht="16.5" customHeight="1">
      <c r="A239" s="148"/>
      <c r="B239" s="149"/>
      <c r="C239" s="225" t="s">
        <v>404</v>
      </c>
      <c r="D239" s="225" t="s">
        <v>144</v>
      </c>
      <c r="E239" s="226" t="s">
        <v>985</v>
      </c>
      <c r="F239" s="227" t="s">
        <v>986</v>
      </c>
      <c r="G239" s="228" t="s">
        <v>287</v>
      </c>
      <c r="H239" s="229">
        <v>7.0620000000000003</v>
      </c>
      <c r="I239" s="88"/>
      <c r="J239" s="230">
        <f>ROUND(I239*H239,2)</f>
        <v>0</v>
      </c>
      <c r="K239" s="227" t="s">
        <v>1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987</v>
      </c>
    </row>
    <row r="240" spans="1:65" s="12" customFormat="1">
      <c r="A240" s="231"/>
      <c r="B240" s="232"/>
      <c r="C240" s="231"/>
      <c r="D240" s="233" t="s">
        <v>149</v>
      </c>
      <c r="E240" s="234" t="s">
        <v>1</v>
      </c>
      <c r="F240" s="235" t="s">
        <v>988</v>
      </c>
      <c r="G240" s="231"/>
      <c r="H240" s="236">
        <v>7.0620000000000003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82</v>
      </c>
      <c r="AY240" s="96" t="s">
        <v>143</v>
      </c>
    </row>
    <row r="241" spans="1:65" s="2" customFormat="1" ht="21.75" customHeight="1">
      <c r="A241" s="148"/>
      <c r="B241" s="149"/>
      <c r="C241" s="225" t="s">
        <v>412</v>
      </c>
      <c r="D241" s="225" t="s">
        <v>144</v>
      </c>
      <c r="E241" s="226" t="s">
        <v>989</v>
      </c>
      <c r="F241" s="227" t="s">
        <v>990</v>
      </c>
      <c r="G241" s="228" t="s">
        <v>268</v>
      </c>
      <c r="H241" s="229">
        <v>56.558999999999997</v>
      </c>
      <c r="I241" s="88"/>
      <c r="J241" s="230">
        <f>ROUND(I241*H241,2)</f>
        <v>0</v>
      </c>
      <c r="K241" s="227" t="s">
        <v>250</v>
      </c>
      <c r="L241" s="25"/>
      <c r="M241" s="89" t="s">
        <v>1</v>
      </c>
      <c r="N241" s="90" t="s">
        <v>40</v>
      </c>
      <c r="O241" s="35"/>
      <c r="P241" s="91">
        <f>O241*H241</f>
        <v>0</v>
      </c>
      <c r="Q241" s="91">
        <v>8.8500000000000002E-3</v>
      </c>
      <c r="R241" s="91">
        <f>Q241*H241</f>
        <v>0.50054714999999994</v>
      </c>
      <c r="S241" s="91">
        <v>0</v>
      </c>
      <c r="T241" s="92">
        <f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93" t="s">
        <v>101</v>
      </c>
      <c r="AT241" s="93" t="s">
        <v>144</v>
      </c>
      <c r="AU241" s="93" t="s">
        <v>84</v>
      </c>
      <c r="AY241" s="18" t="s">
        <v>143</v>
      </c>
      <c r="BE241" s="94">
        <f>IF(N241="základní",J241,0)</f>
        <v>0</v>
      </c>
      <c r="BF241" s="94">
        <f>IF(N241="snížená",J241,0)</f>
        <v>0</v>
      </c>
      <c r="BG241" s="94">
        <f>IF(N241="zákl. přenesená",J241,0)</f>
        <v>0</v>
      </c>
      <c r="BH241" s="94">
        <f>IF(N241="sníž. přenesená",J241,0)</f>
        <v>0</v>
      </c>
      <c r="BI241" s="94">
        <f>IF(N241="nulová",J241,0)</f>
        <v>0</v>
      </c>
      <c r="BJ241" s="18" t="s">
        <v>82</v>
      </c>
      <c r="BK241" s="94">
        <f>ROUND(I241*H241,2)</f>
        <v>0</v>
      </c>
      <c r="BL241" s="18" t="s">
        <v>101</v>
      </c>
      <c r="BM241" s="93" t="s">
        <v>991</v>
      </c>
    </row>
    <row r="242" spans="1:65" s="14" customFormat="1">
      <c r="A242" s="244"/>
      <c r="B242" s="245"/>
      <c r="C242" s="244"/>
      <c r="D242" s="233" t="s">
        <v>149</v>
      </c>
      <c r="E242" s="246" t="s">
        <v>1</v>
      </c>
      <c r="F242" s="247" t="s">
        <v>992</v>
      </c>
      <c r="G242" s="244"/>
      <c r="H242" s="246" t="s">
        <v>1</v>
      </c>
      <c r="I242" s="244"/>
      <c r="J242" s="244"/>
      <c r="K242" s="244"/>
      <c r="L242" s="107"/>
      <c r="M242" s="109"/>
      <c r="N242" s="110"/>
      <c r="O242" s="110"/>
      <c r="P242" s="110"/>
      <c r="Q242" s="110"/>
      <c r="R242" s="110"/>
      <c r="S242" s="110"/>
      <c r="T242" s="111"/>
      <c r="AT242" s="108" t="s">
        <v>149</v>
      </c>
      <c r="AU242" s="108" t="s">
        <v>84</v>
      </c>
      <c r="AV242" s="14" t="s">
        <v>82</v>
      </c>
      <c r="AW242" s="14" t="s">
        <v>31</v>
      </c>
      <c r="AX242" s="14" t="s">
        <v>75</v>
      </c>
      <c r="AY242" s="108" t="s">
        <v>143</v>
      </c>
    </row>
    <row r="243" spans="1:65" s="12" customFormat="1">
      <c r="A243" s="231"/>
      <c r="B243" s="232"/>
      <c r="C243" s="231"/>
      <c r="D243" s="233" t="s">
        <v>149</v>
      </c>
      <c r="E243" s="234" t="s">
        <v>1</v>
      </c>
      <c r="F243" s="235" t="s">
        <v>993</v>
      </c>
      <c r="G243" s="231"/>
      <c r="H243" s="236">
        <v>56.558999999999997</v>
      </c>
      <c r="I243" s="231"/>
      <c r="J243" s="231"/>
      <c r="K243" s="231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82</v>
      </c>
      <c r="AY243" s="96" t="s">
        <v>143</v>
      </c>
    </row>
    <row r="244" spans="1:65" s="2" customFormat="1" ht="21.75" customHeight="1">
      <c r="A244" s="148"/>
      <c r="B244" s="149"/>
      <c r="C244" s="258" t="s">
        <v>419</v>
      </c>
      <c r="D244" s="258" t="s">
        <v>363</v>
      </c>
      <c r="E244" s="259" t="s">
        <v>994</v>
      </c>
      <c r="F244" s="260" t="s">
        <v>995</v>
      </c>
      <c r="G244" s="261" t="s">
        <v>268</v>
      </c>
      <c r="H244" s="262">
        <v>59.387</v>
      </c>
      <c r="I244" s="122"/>
      <c r="J244" s="263">
        <f>ROUND(I244*H244,2)</f>
        <v>0</v>
      </c>
      <c r="K244" s="260" t="s">
        <v>1</v>
      </c>
      <c r="L244" s="123"/>
      <c r="M244" s="124" t="s">
        <v>1</v>
      </c>
      <c r="N244" s="125" t="s">
        <v>40</v>
      </c>
      <c r="O244" s="35"/>
      <c r="P244" s="91">
        <f>O244*H244</f>
        <v>0</v>
      </c>
      <c r="Q244" s="91">
        <v>8.9999999999999998E-4</v>
      </c>
      <c r="R244" s="91">
        <f>Q244*H244</f>
        <v>5.3448299999999997E-2</v>
      </c>
      <c r="S244" s="91">
        <v>0</v>
      </c>
      <c r="T244" s="92">
        <f>S244*H244</f>
        <v>0</v>
      </c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R244" s="93" t="s">
        <v>162</v>
      </c>
      <c r="AT244" s="93" t="s">
        <v>363</v>
      </c>
      <c r="AU244" s="93" t="s">
        <v>84</v>
      </c>
      <c r="AY244" s="18" t="s">
        <v>143</v>
      </c>
      <c r="BE244" s="94">
        <f>IF(N244="základní",J244,0)</f>
        <v>0</v>
      </c>
      <c r="BF244" s="94">
        <f>IF(N244="snížená",J244,0)</f>
        <v>0</v>
      </c>
      <c r="BG244" s="94">
        <f>IF(N244="zákl. přenesená",J244,0)</f>
        <v>0</v>
      </c>
      <c r="BH244" s="94">
        <f>IF(N244="sníž. přenesená",J244,0)</f>
        <v>0</v>
      </c>
      <c r="BI244" s="94">
        <f>IF(N244="nulová",J244,0)</f>
        <v>0</v>
      </c>
      <c r="BJ244" s="18" t="s">
        <v>82</v>
      </c>
      <c r="BK244" s="94">
        <f>ROUND(I244*H244,2)</f>
        <v>0</v>
      </c>
      <c r="BL244" s="18" t="s">
        <v>101</v>
      </c>
      <c r="BM244" s="93" t="s">
        <v>996</v>
      </c>
    </row>
    <row r="245" spans="1:65" s="12" customFormat="1">
      <c r="A245" s="231"/>
      <c r="B245" s="232"/>
      <c r="C245" s="231"/>
      <c r="D245" s="233" t="s">
        <v>149</v>
      </c>
      <c r="E245" s="234" t="s">
        <v>1</v>
      </c>
      <c r="F245" s="235" t="s">
        <v>997</v>
      </c>
      <c r="G245" s="231"/>
      <c r="H245" s="236">
        <v>59.387</v>
      </c>
      <c r="I245" s="231"/>
      <c r="J245" s="231"/>
      <c r="K245" s="231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82</v>
      </c>
      <c r="AY245" s="96" t="s">
        <v>143</v>
      </c>
    </row>
    <row r="246" spans="1:65" s="2" customFormat="1" ht="21.75" customHeight="1">
      <c r="A246" s="148"/>
      <c r="B246" s="149"/>
      <c r="C246" s="225" t="s">
        <v>426</v>
      </c>
      <c r="D246" s="225" t="s">
        <v>144</v>
      </c>
      <c r="E246" s="226" t="s">
        <v>998</v>
      </c>
      <c r="F246" s="227" t="s">
        <v>999</v>
      </c>
      <c r="G246" s="228" t="s">
        <v>245</v>
      </c>
      <c r="H246" s="229">
        <v>147.09200000000001</v>
      </c>
      <c r="I246" s="88"/>
      <c r="J246" s="230">
        <f>ROUND(I246*H246,2)</f>
        <v>0</v>
      </c>
      <c r="K246" s="227" t="s">
        <v>250</v>
      </c>
      <c r="L246" s="25"/>
      <c r="M246" s="89" t="s">
        <v>1</v>
      </c>
      <c r="N246" s="90" t="s">
        <v>40</v>
      </c>
      <c r="O246" s="35"/>
      <c r="P246" s="91">
        <f>O246*H246</f>
        <v>0</v>
      </c>
      <c r="Q246" s="91">
        <v>1.0000000000000001E-5</v>
      </c>
      <c r="R246" s="91">
        <f>Q246*H246</f>
        <v>1.4709200000000003E-3</v>
      </c>
      <c r="S246" s="91">
        <v>0</v>
      </c>
      <c r="T246" s="92">
        <f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93" t="s">
        <v>101</v>
      </c>
      <c r="AT246" s="93" t="s">
        <v>144</v>
      </c>
      <c r="AU246" s="93" t="s">
        <v>84</v>
      </c>
      <c r="AY246" s="18" t="s">
        <v>143</v>
      </c>
      <c r="BE246" s="94">
        <f>IF(N246="základní",J246,0)</f>
        <v>0</v>
      </c>
      <c r="BF246" s="94">
        <f>IF(N246="snížená",J246,0)</f>
        <v>0</v>
      </c>
      <c r="BG246" s="94">
        <f>IF(N246="zákl. přenesená",J246,0)</f>
        <v>0</v>
      </c>
      <c r="BH246" s="94">
        <f>IF(N246="sníž. přenesená",J246,0)</f>
        <v>0</v>
      </c>
      <c r="BI246" s="94">
        <f>IF(N246="nulová",J246,0)</f>
        <v>0</v>
      </c>
      <c r="BJ246" s="18" t="s">
        <v>82</v>
      </c>
      <c r="BK246" s="94">
        <f>ROUND(I246*H246,2)</f>
        <v>0</v>
      </c>
      <c r="BL246" s="18" t="s">
        <v>101</v>
      </c>
      <c r="BM246" s="93" t="s">
        <v>1000</v>
      </c>
    </row>
    <row r="247" spans="1:65" s="12" customFormat="1">
      <c r="A247" s="231"/>
      <c r="B247" s="232"/>
      <c r="C247" s="231"/>
      <c r="D247" s="233" t="s">
        <v>149</v>
      </c>
      <c r="E247" s="234" t="s">
        <v>1</v>
      </c>
      <c r="F247" s="235" t="s">
        <v>1001</v>
      </c>
      <c r="G247" s="231"/>
      <c r="H247" s="236">
        <v>147.09200000000001</v>
      </c>
      <c r="I247" s="231"/>
      <c r="J247" s="231"/>
      <c r="K247" s="231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82</v>
      </c>
      <c r="AY247" s="96" t="s">
        <v>143</v>
      </c>
    </row>
    <row r="248" spans="1:65" s="2" customFormat="1" ht="16.5" customHeight="1">
      <c r="A248" s="148"/>
      <c r="B248" s="149"/>
      <c r="C248" s="225" t="s">
        <v>430</v>
      </c>
      <c r="D248" s="225" t="s">
        <v>144</v>
      </c>
      <c r="E248" s="226" t="s">
        <v>1002</v>
      </c>
      <c r="F248" s="227" t="s">
        <v>1003</v>
      </c>
      <c r="G248" s="228" t="s">
        <v>287</v>
      </c>
      <c r="H248" s="229">
        <v>14.52</v>
      </c>
      <c r="I248" s="88"/>
      <c r="J248" s="230">
        <f>ROUND(I248*H248,2)</f>
        <v>0</v>
      </c>
      <c r="K248" s="227" t="s">
        <v>250</v>
      </c>
      <c r="L248" s="25"/>
      <c r="M248" s="89" t="s">
        <v>1</v>
      </c>
      <c r="N248" s="90" t="s">
        <v>40</v>
      </c>
      <c r="O248" s="35"/>
      <c r="P248" s="91">
        <f>O248*H248</f>
        <v>0</v>
      </c>
      <c r="Q248" s="91">
        <v>0</v>
      </c>
      <c r="R248" s="91">
        <f>Q248*H248</f>
        <v>0</v>
      </c>
      <c r="S248" s="91">
        <v>2.6</v>
      </c>
      <c r="T248" s="92">
        <f>S248*H248</f>
        <v>37.752000000000002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93" t="s">
        <v>101</v>
      </c>
      <c r="AT248" s="93" t="s">
        <v>144</v>
      </c>
      <c r="AU248" s="93" t="s">
        <v>84</v>
      </c>
      <c r="AY248" s="18" t="s">
        <v>143</v>
      </c>
      <c r="BE248" s="94">
        <f>IF(N248="základní",J248,0)</f>
        <v>0</v>
      </c>
      <c r="BF248" s="94">
        <f>IF(N248="snížená",J248,0)</f>
        <v>0</v>
      </c>
      <c r="BG248" s="94">
        <f>IF(N248="zákl. přenesená",J248,0)</f>
        <v>0</v>
      </c>
      <c r="BH248" s="94">
        <f>IF(N248="sníž. přenesená",J248,0)</f>
        <v>0</v>
      </c>
      <c r="BI248" s="94">
        <f>IF(N248="nulová",J248,0)</f>
        <v>0</v>
      </c>
      <c r="BJ248" s="18" t="s">
        <v>82</v>
      </c>
      <c r="BK248" s="94">
        <f>ROUND(I248*H248,2)</f>
        <v>0</v>
      </c>
      <c r="BL248" s="18" t="s">
        <v>101</v>
      </c>
      <c r="BM248" s="93" t="s">
        <v>1004</v>
      </c>
    </row>
    <row r="249" spans="1:65" s="12" customFormat="1">
      <c r="A249" s="231"/>
      <c r="B249" s="232"/>
      <c r="C249" s="231"/>
      <c r="D249" s="233" t="s">
        <v>149</v>
      </c>
      <c r="E249" s="234" t="s">
        <v>1</v>
      </c>
      <c r="F249" s="235" t="s">
        <v>1005</v>
      </c>
      <c r="G249" s="231"/>
      <c r="H249" s="236">
        <v>6.6</v>
      </c>
      <c r="I249" s="231"/>
      <c r="J249" s="231"/>
      <c r="K249" s="231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2" customFormat="1">
      <c r="A250" s="231"/>
      <c r="B250" s="232"/>
      <c r="C250" s="231"/>
      <c r="D250" s="233" t="s">
        <v>149</v>
      </c>
      <c r="E250" s="234" t="s">
        <v>1</v>
      </c>
      <c r="F250" s="235" t="s">
        <v>1006</v>
      </c>
      <c r="G250" s="231"/>
      <c r="H250" s="236">
        <v>7.92</v>
      </c>
      <c r="I250" s="231"/>
      <c r="J250" s="231"/>
      <c r="K250" s="231"/>
      <c r="L250" s="95"/>
      <c r="M250" s="97"/>
      <c r="N250" s="98"/>
      <c r="O250" s="98"/>
      <c r="P250" s="98"/>
      <c r="Q250" s="98"/>
      <c r="R250" s="98"/>
      <c r="S250" s="98"/>
      <c r="T250" s="99"/>
      <c r="AT250" s="96" t="s">
        <v>149</v>
      </c>
      <c r="AU250" s="96" t="s">
        <v>84</v>
      </c>
      <c r="AV250" s="12" t="s">
        <v>84</v>
      </c>
      <c r="AW250" s="12" t="s">
        <v>31</v>
      </c>
      <c r="AX250" s="12" t="s">
        <v>75</v>
      </c>
      <c r="AY250" s="96" t="s">
        <v>143</v>
      </c>
    </row>
    <row r="251" spans="1:65" s="15" customFormat="1">
      <c r="A251" s="248"/>
      <c r="B251" s="249"/>
      <c r="C251" s="248"/>
      <c r="D251" s="233" t="s">
        <v>149</v>
      </c>
      <c r="E251" s="250" t="s">
        <v>1</v>
      </c>
      <c r="F251" s="251" t="s">
        <v>255</v>
      </c>
      <c r="G251" s="248"/>
      <c r="H251" s="252">
        <v>14.52</v>
      </c>
      <c r="I251" s="248"/>
      <c r="J251" s="248"/>
      <c r="K251" s="248"/>
      <c r="L251" s="112"/>
      <c r="M251" s="114"/>
      <c r="N251" s="115"/>
      <c r="O251" s="115"/>
      <c r="P251" s="115"/>
      <c r="Q251" s="115"/>
      <c r="R251" s="115"/>
      <c r="S251" s="115"/>
      <c r="T251" s="116"/>
      <c r="AT251" s="113" t="s">
        <v>149</v>
      </c>
      <c r="AU251" s="113" t="s">
        <v>84</v>
      </c>
      <c r="AV251" s="15" t="s">
        <v>101</v>
      </c>
      <c r="AW251" s="15" t="s">
        <v>31</v>
      </c>
      <c r="AX251" s="15" t="s">
        <v>82</v>
      </c>
      <c r="AY251" s="113" t="s">
        <v>143</v>
      </c>
    </row>
    <row r="252" spans="1:65" s="2" customFormat="1" ht="21.75" customHeight="1">
      <c r="A252" s="148"/>
      <c r="B252" s="149"/>
      <c r="C252" s="225" t="s">
        <v>434</v>
      </c>
      <c r="D252" s="225" t="s">
        <v>144</v>
      </c>
      <c r="E252" s="226" t="s">
        <v>1007</v>
      </c>
      <c r="F252" s="227" t="s">
        <v>1008</v>
      </c>
      <c r="G252" s="228" t="s">
        <v>287</v>
      </c>
      <c r="H252" s="229">
        <v>33</v>
      </c>
      <c r="I252" s="88"/>
      <c r="J252" s="230">
        <f>ROUND(I252*H252,2)</f>
        <v>0</v>
      </c>
      <c r="K252" s="227" t="s">
        <v>1</v>
      </c>
      <c r="L252" s="25"/>
      <c r="M252" s="89" t="s">
        <v>1</v>
      </c>
      <c r="N252" s="90" t="s">
        <v>40</v>
      </c>
      <c r="O252" s="35"/>
      <c r="P252" s="91">
        <f>O252*H252</f>
        <v>0</v>
      </c>
      <c r="Q252" s="91">
        <v>0</v>
      </c>
      <c r="R252" s="91">
        <f>Q252*H252</f>
        <v>0</v>
      </c>
      <c r="S252" s="91">
        <v>2.6</v>
      </c>
      <c r="T252" s="92">
        <f>S252*H252</f>
        <v>85.8</v>
      </c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R252" s="93" t="s">
        <v>101</v>
      </c>
      <c r="AT252" s="93" t="s">
        <v>144</v>
      </c>
      <c r="AU252" s="93" t="s">
        <v>84</v>
      </c>
      <c r="AY252" s="18" t="s">
        <v>143</v>
      </c>
      <c r="BE252" s="94">
        <f>IF(N252="základní",J252,0)</f>
        <v>0</v>
      </c>
      <c r="BF252" s="94">
        <f>IF(N252="snížená",J252,0)</f>
        <v>0</v>
      </c>
      <c r="BG252" s="94">
        <f>IF(N252="zákl. přenesená",J252,0)</f>
        <v>0</v>
      </c>
      <c r="BH252" s="94">
        <f>IF(N252="sníž. přenesená",J252,0)</f>
        <v>0</v>
      </c>
      <c r="BI252" s="94">
        <f>IF(N252="nulová",J252,0)</f>
        <v>0</v>
      </c>
      <c r="BJ252" s="18" t="s">
        <v>82</v>
      </c>
      <c r="BK252" s="94">
        <f>ROUND(I252*H252,2)</f>
        <v>0</v>
      </c>
      <c r="BL252" s="18" t="s">
        <v>101</v>
      </c>
      <c r="BM252" s="93" t="s">
        <v>1009</v>
      </c>
    </row>
    <row r="253" spans="1:65" s="12" customFormat="1">
      <c r="A253" s="231"/>
      <c r="B253" s="232"/>
      <c r="C253" s="231"/>
      <c r="D253" s="233" t="s">
        <v>149</v>
      </c>
      <c r="E253" s="234" t="s">
        <v>1</v>
      </c>
      <c r="F253" s="235" t="s">
        <v>1010</v>
      </c>
      <c r="G253" s="231"/>
      <c r="H253" s="236">
        <v>33</v>
      </c>
      <c r="I253" s="231"/>
      <c r="J253" s="231"/>
      <c r="K253" s="231"/>
      <c r="L253" s="95"/>
      <c r="M253" s="97"/>
      <c r="N253" s="98"/>
      <c r="O253" s="98"/>
      <c r="P253" s="98"/>
      <c r="Q253" s="98"/>
      <c r="R253" s="98"/>
      <c r="S253" s="98"/>
      <c r="T253" s="99"/>
      <c r="AT253" s="96" t="s">
        <v>149</v>
      </c>
      <c r="AU253" s="96" t="s">
        <v>84</v>
      </c>
      <c r="AV253" s="12" t="s">
        <v>84</v>
      </c>
      <c r="AW253" s="12" t="s">
        <v>31</v>
      </c>
      <c r="AX253" s="12" t="s">
        <v>82</v>
      </c>
      <c r="AY253" s="96" t="s">
        <v>143</v>
      </c>
    </row>
    <row r="254" spans="1:65" s="2" customFormat="1" ht="16.5" customHeight="1">
      <c r="A254" s="148"/>
      <c r="B254" s="149"/>
      <c r="C254" s="225" t="s">
        <v>439</v>
      </c>
      <c r="D254" s="225" t="s">
        <v>144</v>
      </c>
      <c r="E254" s="226" t="s">
        <v>462</v>
      </c>
      <c r="F254" s="227" t="s">
        <v>463</v>
      </c>
      <c r="G254" s="228" t="s">
        <v>268</v>
      </c>
      <c r="H254" s="229">
        <v>18</v>
      </c>
      <c r="I254" s="88"/>
      <c r="J254" s="230">
        <f>ROUND(I254*H254,2)</f>
        <v>0</v>
      </c>
      <c r="K254" s="227" t="s">
        <v>250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1011</v>
      </c>
    </row>
    <row r="255" spans="1:65" s="12" customFormat="1">
      <c r="A255" s="231"/>
      <c r="B255" s="232"/>
      <c r="C255" s="231"/>
      <c r="D255" s="233" t="s">
        <v>149</v>
      </c>
      <c r="E255" s="234" t="s">
        <v>1</v>
      </c>
      <c r="F255" s="235" t="s">
        <v>196</v>
      </c>
      <c r="G255" s="231"/>
      <c r="H255" s="236">
        <v>18</v>
      </c>
      <c r="I255" s="231"/>
      <c r="J255" s="231"/>
      <c r="K255" s="231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82</v>
      </c>
      <c r="AY255" s="96" t="s">
        <v>143</v>
      </c>
    </row>
    <row r="256" spans="1:65" s="2" customFormat="1" ht="21.75" customHeight="1">
      <c r="A256" s="148"/>
      <c r="B256" s="149"/>
      <c r="C256" s="225" t="s">
        <v>444</v>
      </c>
      <c r="D256" s="225" t="s">
        <v>144</v>
      </c>
      <c r="E256" s="226" t="s">
        <v>658</v>
      </c>
      <c r="F256" s="227" t="s">
        <v>659</v>
      </c>
      <c r="G256" s="228" t="s">
        <v>245</v>
      </c>
      <c r="H256" s="229">
        <v>75</v>
      </c>
      <c r="I256" s="88"/>
      <c r="J256" s="230">
        <f>ROUND(I256*H256,2)</f>
        <v>0</v>
      </c>
      <c r="K256" s="227" t="s">
        <v>250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1012</v>
      </c>
    </row>
    <row r="257" spans="1:65" s="12" customFormat="1">
      <c r="A257" s="231"/>
      <c r="B257" s="232"/>
      <c r="C257" s="231"/>
      <c r="D257" s="233" t="s">
        <v>149</v>
      </c>
      <c r="E257" s="234" t="s">
        <v>1</v>
      </c>
      <c r="F257" s="235" t="s">
        <v>563</v>
      </c>
      <c r="G257" s="231"/>
      <c r="H257" s="236">
        <v>75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82</v>
      </c>
      <c r="AY257" s="96" t="s">
        <v>143</v>
      </c>
    </row>
    <row r="258" spans="1:65" s="2" customFormat="1" ht="21.75" customHeight="1">
      <c r="A258" s="148"/>
      <c r="B258" s="149"/>
      <c r="C258" s="225" t="s">
        <v>451</v>
      </c>
      <c r="D258" s="225" t="s">
        <v>144</v>
      </c>
      <c r="E258" s="226" t="s">
        <v>466</v>
      </c>
      <c r="F258" s="227" t="s">
        <v>467</v>
      </c>
      <c r="G258" s="228" t="s">
        <v>245</v>
      </c>
      <c r="H258" s="229">
        <v>23</v>
      </c>
      <c r="I258" s="88"/>
      <c r="J258" s="230">
        <f>ROUND(I258*H258,2)</f>
        <v>0</v>
      </c>
      <c r="K258" s="227" t="s">
        <v>250</v>
      </c>
      <c r="L258" s="25"/>
      <c r="M258" s="89" t="s">
        <v>1</v>
      </c>
      <c r="N258" s="90" t="s">
        <v>40</v>
      </c>
      <c r="O258" s="35"/>
      <c r="P258" s="91">
        <f>O258*H258</f>
        <v>0</v>
      </c>
      <c r="Q258" s="91">
        <v>0</v>
      </c>
      <c r="R258" s="91">
        <f>Q258*H258</f>
        <v>0</v>
      </c>
      <c r="S258" s="91">
        <v>0</v>
      </c>
      <c r="T258" s="92">
        <f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93" t="s">
        <v>101</v>
      </c>
      <c r="AT258" s="93" t="s">
        <v>144</v>
      </c>
      <c r="AU258" s="93" t="s">
        <v>84</v>
      </c>
      <c r="AY258" s="18" t="s">
        <v>143</v>
      </c>
      <c r="BE258" s="94">
        <f>IF(N258="základní",J258,0)</f>
        <v>0</v>
      </c>
      <c r="BF258" s="94">
        <f>IF(N258="snížená",J258,0)</f>
        <v>0</v>
      </c>
      <c r="BG258" s="94">
        <f>IF(N258="zákl. přenesená",J258,0)</f>
        <v>0</v>
      </c>
      <c r="BH258" s="94">
        <f>IF(N258="sníž. přenesená",J258,0)</f>
        <v>0</v>
      </c>
      <c r="BI258" s="94">
        <f>IF(N258="nulová",J258,0)</f>
        <v>0</v>
      </c>
      <c r="BJ258" s="18" t="s">
        <v>82</v>
      </c>
      <c r="BK258" s="94">
        <f>ROUND(I258*H258,2)</f>
        <v>0</v>
      </c>
      <c r="BL258" s="18" t="s">
        <v>101</v>
      </c>
      <c r="BM258" s="93" t="s">
        <v>1013</v>
      </c>
    </row>
    <row r="259" spans="1:65" s="12" customFormat="1">
      <c r="A259" s="231"/>
      <c r="B259" s="232"/>
      <c r="C259" s="231"/>
      <c r="D259" s="233" t="s">
        <v>149</v>
      </c>
      <c r="E259" s="234" t="s">
        <v>1</v>
      </c>
      <c r="F259" s="235" t="s">
        <v>176</v>
      </c>
      <c r="G259" s="231"/>
      <c r="H259" s="236">
        <v>23</v>
      </c>
      <c r="I259" s="231"/>
      <c r="J259" s="231"/>
      <c r="K259" s="231"/>
      <c r="L259" s="95"/>
      <c r="M259" s="97"/>
      <c r="N259" s="98"/>
      <c r="O259" s="98"/>
      <c r="P259" s="98"/>
      <c r="Q259" s="98"/>
      <c r="R259" s="98"/>
      <c r="S259" s="98"/>
      <c r="T259" s="99"/>
      <c r="AT259" s="96" t="s">
        <v>149</v>
      </c>
      <c r="AU259" s="96" t="s">
        <v>84</v>
      </c>
      <c r="AV259" s="12" t="s">
        <v>84</v>
      </c>
      <c r="AW259" s="12" t="s">
        <v>31</v>
      </c>
      <c r="AX259" s="12" t="s">
        <v>82</v>
      </c>
      <c r="AY259" s="96" t="s">
        <v>143</v>
      </c>
    </row>
    <row r="260" spans="1:65" s="2" customFormat="1" ht="21.75" customHeight="1">
      <c r="A260" s="148"/>
      <c r="B260" s="149"/>
      <c r="C260" s="225" t="s">
        <v>456</v>
      </c>
      <c r="D260" s="225" t="s">
        <v>144</v>
      </c>
      <c r="E260" s="226" t="s">
        <v>1014</v>
      </c>
      <c r="F260" s="227" t="s">
        <v>1015</v>
      </c>
      <c r="G260" s="228" t="s">
        <v>287</v>
      </c>
      <c r="H260" s="229">
        <v>779.54499999999996</v>
      </c>
      <c r="I260" s="88"/>
      <c r="J260" s="230">
        <f>ROUND(I260*H260,2)</f>
        <v>0</v>
      </c>
      <c r="K260" s="227" t="s">
        <v>250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0.54</v>
      </c>
      <c r="T260" s="92">
        <f>S260*H260</f>
        <v>420.95429999999999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1016</v>
      </c>
    </row>
    <row r="261" spans="1:65" s="14" customFormat="1" ht="22.5">
      <c r="A261" s="244"/>
      <c r="B261" s="245"/>
      <c r="C261" s="244"/>
      <c r="D261" s="233" t="s">
        <v>149</v>
      </c>
      <c r="E261" s="246" t="s">
        <v>1</v>
      </c>
      <c r="F261" s="247" t="s">
        <v>1017</v>
      </c>
      <c r="G261" s="244"/>
      <c r="H261" s="246" t="s">
        <v>1</v>
      </c>
      <c r="I261" s="244"/>
      <c r="J261" s="244"/>
      <c r="K261" s="244"/>
      <c r="L261" s="107"/>
      <c r="M261" s="109"/>
      <c r="N261" s="110"/>
      <c r="O261" s="110"/>
      <c r="P261" s="110"/>
      <c r="Q261" s="110"/>
      <c r="R261" s="110"/>
      <c r="S261" s="110"/>
      <c r="T261" s="111"/>
      <c r="AT261" s="108" t="s">
        <v>149</v>
      </c>
      <c r="AU261" s="108" t="s">
        <v>84</v>
      </c>
      <c r="AV261" s="14" t="s">
        <v>82</v>
      </c>
      <c r="AW261" s="14" t="s">
        <v>31</v>
      </c>
      <c r="AX261" s="14" t="s">
        <v>75</v>
      </c>
      <c r="AY261" s="108" t="s">
        <v>143</v>
      </c>
    </row>
    <row r="262" spans="1:65" s="14" customFormat="1" ht="22.5">
      <c r="A262" s="244"/>
      <c r="B262" s="245"/>
      <c r="C262" s="244"/>
      <c r="D262" s="233" t="s">
        <v>149</v>
      </c>
      <c r="E262" s="246" t="s">
        <v>1</v>
      </c>
      <c r="F262" s="247" t="s">
        <v>1018</v>
      </c>
      <c r="G262" s="244"/>
      <c r="H262" s="246" t="s">
        <v>1</v>
      </c>
      <c r="I262" s="244"/>
      <c r="J262" s="244"/>
      <c r="K262" s="244"/>
      <c r="L262" s="107"/>
      <c r="M262" s="109"/>
      <c r="N262" s="110"/>
      <c r="O262" s="110"/>
      <c r="P262" s="110"/>
      <c r="Q262" s="110"/>
      <c r="R262" s="110"/>
      <c r="S262" s="110"/>
      <c r="T262" s="111"/>
      <c r="AT262" s="108" t="s">
        <v>149</v>
      </c>
      <c r="AU262" s="108" t="s">
        <v>84</v>
      </c>
      <c r="AV262" s="14" t="s">
        <v>82</v>
      </c>
      <c r="AW262" s="14" t="s">
        <v>31</v>
      </c>
      <c r="AX262" s="14" t="s">
        <v>75</v>
      </c>
      <c r="AY262" s="108" t="s">
        <v>143</v>
      </c>
    </row>
    <row r="263" spans="1:65" s="12" customFormat="1" ht="22.5">
      <c r="A263" s="231"/>
      <c r="B263" s="232"/>
      <c r="C263" s="231"/>
      <c r="D263" s="233" t="s">
        <v>149</v>
      </c>
      <c r="E263" s="234" t="s">
        <v>1</v>
      </c>
      <c r="F263" s="235" t="s">
        <v>1019</v>
      </c>
      <c r="G263" s="231"/>
      <c r="H263" s="236">
        <v>497.221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75</v>
      </c>
      <c r="AY263" s="96" t="s">
        <v>143</v>
      </c>
    </row>
    <row r="264" spans="1:65" s="12" customFormat="1" ht="22.5">
      <c r="A264" s="231"/>
      <c r="B264" s="232"/>
      <c r="C264" s="231"/>
      <c r="D264" s="233" t="s">
        <v>149</v>
      </c>
      <c r="E264" s="234" t="s">
        <v>1</v>
      </c>
      <c r="F264" s="235" t="s">
        <v>1020</v>
      </c>
      <c r="G264" s="231"/>
      <c r="H264" s="236">
        <v>282.32400000000001</v>
      </c>
      <c r="I264" s="231"/>
      <c r="J264" s="231"/>
      <c r="K264" s="231"/>
      <c r="L264" s="95"/>
      <c r="M264" s="97"/>
      <c r="N264" s="98"/>
      <c r="O264" s="98"/>
      <c r="P264" s="98"/>
      <c r="Q264" s="98"/>
      <c r="R264" s="98"/>
      <c r="S264" s="98"/>
      <c r="T264" s="99"/>
      <c r="AT264" s="96" t="s">
        <v>149</v>
      </c>
      <c r="AU264" s="96" t="s">
        <v>84</v>
      </c>
      <c r="AV264" s="12" t="s">
        <v>84</v>
      </c>
      <c r="AW264" s="12" t="s">
        <v>31</v>
      </c>
      <c r="AX264" s="12" t="s">
        <v>75</v>
      </c>
      <c r="AY264" s="96" t="s">
        <v>143</v>
      </c>
    </row>
    <row r="265" spans="1:65" s="15" customFormat="1">
      <c r="A265" s="248"/>
      <c r="B265" s="249"/>
      <c r="C265" s="248"/>
      <c r="D265" s="233" t="s">
        <v>149</v>
      </c>
      <c r="E265" s="250" t="s">
        <v>1</v>
      </c>
      <c r="F265" s="251" t="s">
        <v>255</v>
      </c>
      <c r="G265" s="248"/>
      <c r="H265" s="252">
        <v>779.54499999999996</v>
      </c>
      <c r="I265" s="248"/>
      <c r="J265" s="248"/>
      <c r="K265" s="248"/>
      <c r="L265" s="112"/>
      <c r="M265" s="114"/>
      <c r="N265" s="115"/>
      <c r="O265" s="115"/>
      <c r="P265" s="115"/>
      <c r="Q265" s="115"/>
      <c r="R265" s="115"/>
      <c r="S265" s="115"/>
      <c r="T265" s="116"/>
      <c r="AT265" s="113" t="s">
        <v>149</v>
      </c>
      <c r="AU265" s="113" t="s">
        <v>84</v>
      </c>
      <c r="AV265" s="15" t="s">
        <v>101</v>
      </c>
      <c r="AW265" s="15" t="s">
        <v>31</v>
      </c>
      <c r="AX265" s="15" t="s">
        <v>82</v>
      </c>
      <c r="AY265" s="113" t="s">
        <v>143</v>
      </c>
    </row>
    <row r="266" spans="1:65" s="2" customFormat="1" ht="21.75" customHeight="1">
      <c r="A266" s="148"/>
      <c r="B266" s="149"/>
      <c r="C266" s="225" t="s">
        <v>461</v>
      </c>
      <c r="D266" s="225" t="s">
        <v>144</v>
      </c>
      <c r="E266" s="226" t="s">
        <v>1021</v>
      </c>
      <c r="F266" s="227" t="s">
        <v>1022</v>
      </c>
      <c r="G266" s="228" t="s">
        <v>343</v>
      </c>
      <c r="H266" s="229">
        <v>441.54599999999999</v>
      </c>
      <c r="I266" s="88"/>
      <c r="J266" s="230">
        <f>ROUND(I266*H266,2)</f>
        <v>0</v>
      </c>
      <c r="K266" s="227" t="s">
        <v>250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1023</v>
      </c>
    </row>
    <row r="267" spans="1:65" s="14" customFormat="1">
      <c r="A267" s="244"/>
      <c r="B267" s="245"/>
      <c r="C267" s="244"/>
      <c r="D267" s="233" t="s">
        <v>149</v>
      </c>
      <c r="E267" s="246" t="s">
        <v>1</v>
      </c>
      <c r="F267" s="247" t="s">
        <v>1024</v>
      </c>
      <c r="G267" s="244"/>
      <c r="H267" s="246" t="s">
        <v>1</v>
      </c>
      <c r="I267" s="244"/>
      <c r="J267" s="244"/>
      <c r="K267" s="244"/>
      <c r="L267" s="107"/>
      <c r="M267" s="109"/>
      <c r="N267" s="110"/>
      <c r="O267" s="110"/>
      <c r="P267" s="110"/>
      <c r="Q267" s="110"/>
      <c r="R267" s="110"/>
      <c r="S267" s="110"/>
      <c r="T267" s="111"/>
      <c r="AT267" s="108" t="s">
        <v>149</v>
      </c>
      <c r="AU267" s="108" t="s">
        <v>84</v>
      </c>
      <c r="AV267" s="14" t="s">
        <v>82</v>
      </c>
      <c r="AW267" s="14" t="s">
        <v>31</v>
      </c>
      <c r="AX267" s="14" t="s">
        <v>75</v>
      </c>
      <c r="AY267" s="108" t="s">
        <v>143</v>
      </c>
    </row>
    <row r="268" spans="1:65" s="12" customFormat="1">
      <c r="A268" s="231"/>
      <c r="B268" s="232"/>
      <c r="C268" s="231"/>
      <c r="D268" s="233" t="s">
        <v>149</v>
      </c>
      <c r="E268" s="234" t="s">
        <v>877</v>
      </c>
      <c r="F268" s="235" t="s">
        <v>1025</v>
      </c>
      <c r="G268" s="231"/>
      <c r="H268" s="236">
        <v>441.54599999999999</v>
      </c>
      <c r="I268" s="231"/>
      <c r="J268" s="231"/>
      <c r="K268" s="231"/>
      <c r="L268" s="95"/>
      <c r="M268" s="97"/>
      <c r="N268" s="98"/>
      <c r="O268" s="98"/>
      <c r="P268" s="98"/>
      <c r="Q268" s="98"/>
      <c r="R268" s="98"/>
      <c r="S268" s="98"/>
      <c r="T268" s="99"/>
      <c r="AT268" s="96" t="s">
        <v>149</v>
      </c>
      <c r="AU268" s="96" t="s">
        <v>84</v>
      </c>
      <c r="AV268" s="12" t="s">
        <v>84</v>
      </c>
      <c r="AW268" s="12" t="s">
        <v>31</v>
      </c>
      <c r="AX268" s="12" t="s">
        <v>82</v>
      </c>
      <c r="AY268" s="96" t="s">
        <v>143</v>
      </c>
    </row>
    <row r="269" spans="1:65" s="2" customFormat="1" ht="21.75" customHeight="1">
      <c r="A269" s="148"/>
      <c r="B269" s="149"/>
      <c r="C269" s="225" t="s">
        <v>465</v>
      </c>
      <c r="D269" s="225" t="s">
        <v>144</v>
      </c>
      <c r="E269" s="226" t="s">
        <v>1026</v>
      </c>
      <c r="F269" s="227" t="s">
        <v>1027</v>
      </c>
      <c r="G269" s="228" t="s">
        <v>343</v>
      </c>
      <c r="H269" s="229">
        <v>26051.214</v>
      </c>
      <c r="I269" s="88"/>
      <c r="J269" s="230">
        <f>ROUND(I269*H269,2)</f>
        <v>0</v>
      </c>
      <c r="K269" s="227" t="s">
        <v>250</v>
      </c>
      <c r="L269" s="25"/>
      <c r="M269" s="89" t="s">
        <v>1</v>
      </c>
      <c r="N269" s="90" t="s">
        <v>40</v>
      </c>
      <c r="O269" s="35"/>
      <c r="P269" s="91">
        <f>O269*H269</f>
        <v>0</v>
      </c>
      <c r="Q269" s="91">
        <v>0</v>
      </c>
      <c r="R269" s="91">
        <f>Q269*H269</f>
        <v>0</v>
      </c>
      <c r="S269" s="91">
        <v>0</v>
      </c>
      <c r="T269" s="92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93" t="s">
        <v>101</v>
      </c>
      <c r="AT269" s="93" t="s">
        <v>144</v>
      </c>
      <c r="AU269" s="93" t="s">
        <v>84</v>
      </c>
      <c r="AY269" s="18" t="s">
        <v>143</v>
      </c>
      <c r="BE269" s="94">
        <f>IF(N269="základní",J269,0)</f>
        <v>0</v>
      </c>
      <c r="BF269" s="94">
        <f>IF(N269="snížená",J269,0)</f>
        <v>0</v>
      </c>
      <c r="BG269" s="94">
        <f>IF(N269="zákl. přenesená",J269,0)</f>
        <v>0</v>
      </c>
      <c r="BH269" s="94">
        <f>IF(N269="sníž. přenesená",J269,0)</f>
        <v>0</v>
      </c>
      <c r="BI269" s="94">
        <f>IF(N269="nulová",J269,0)</f>
        <v>0</v>
      </c>
      <c r="BJ269" s="18" t="s">
        <v>82</v>
      </c>
      <c r="BK269" s="94">
        <f>ROUND(I269*H269,2)</f>
        <v>0</v>
      </c>
      <c r="BL269" s="18" t="s">
        <v>101</v>
      </c>
      <c r="BM269" s="93" t="s">
        <v>1028</v>
      </c>
    </row>
    <row r="270" spans="1:65" s="12" customFormat="1">
      <c r="A270" s="231"/>
      <c r="B270" s="232"/>
      <c r="C270" s="231"/>
      <c r="D270" s="233" t="s">
        <v>149</v>
      </c>
      <c r="E270" s="234" t="s">
        <v>1</v>
      </c>
      <c r="F270" s="235" t="s">
        <v>1029</v>
      </c>
      <c r="G270" s="231"/>
      <c r="H270" s="236">
        <v>26051.214</v>
      </c>
      <c r="I270" s="231"/>
      <c r="J270" s="231"/>
      <c r="K270" s="231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82</v>
      </c>
      <c r="AY270" s="96" t="s">
        <v>143</v>
      </c>
    </row>
    <row r="271" spans="1:65" s="2" customFormat="1" ht="21.75" customHeight="1">
      <c r="A271" s="148"/>
      <c r="B271" s="149"/>
      <c r="C271" s="225" t="s">
        <v>469</v>
      </c>
      <c r="D271" s="225" t="s">
        <v>144</v>
      </c>
      <c r="E271" s="226" t="s">
        <v>1030</v>
      </c>
      <c r="F271" s="227" t="s">
        <v>1031</v>
      </c>
      <c r="G271" s="228" t="s">
        <v>343</v>
      </c>
      <c r="H271" s="229">
        <v>176.61799999999999</v>
      </c>
      <c r="I271" s="88"/>
      <c r="J271" s="230">
        <f>ROUND(I271*H271,2)</f>
        <v>0</v>
      </c>
      <c r="K271" s="227" t="s">
        <v>250</v>
      </c>
      <c r="L271" s="25"/>
      <c r="M271" s="89" t="s">
        <v>1</v>
      </c>
      <c r="N271" s="90" t="s">
        <v>40</v>
      </c>
      <c r="O271" s="35"/>
      <c r="P271" s="91">
        <f>O271*H271</f>
        <v>0</v>
      </c>
      <c r="Q271" s="91">
        <v>0</v>
      </c>
      <c r="R271" s="91">
        <f>Q271*H271</f>
        <v>0</v>
      </c>
      <c r="S271" s="91">
        <v>0</v>
      </c>
      <c r="T271" s="92">
        <f>S271*H271</f>
        <v>0</v>
      </c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R271" s="93" t="s">
        <v>101</v>
      </c>
      <c r="AT271" s="93" t="s">
        <v>144</v>
      </c>
      <c r="AU271" s="93" t="s">
        <v>84</v>
      </c>
      <c r="AY271" s="18" t="s">
        <v>143</v>
      </c>
      <c r="BE271" s="94">
        <f>IF(N271="základní",J271,0)</f>
        <v>0</v>
      </c>
      <c r="BF271" s="94">
        <f>IF(N271="snížená",J271,0)</f>
        <v>0</v>
      </c>
      <c r="BG271" s="94">
        <f>IF(N271="zákl. přenesená",J271,0)</f>
        <v>0</v>
      </c>
      <c r="BH271" s="94">
        <f>IF(N271="sníž. přenesená",J271,0)</f>
        <v>0</v>
      </c>
      <c r="BI271" s="94">
        <f>IF(N271="nulová",J271,0)</f>
        <v>0</v>
      </c>
      <c r="BJ271" s="18" t="s">
        <v>82</v>
      </c>
      <c r="BK271" s="94">
        <f>ROUND(I271*H271,2)</f>
        <v>0</v>
      </c>
      <c r="BL271" s="18" t="s">
        <v>101</v>
      </c>
      <c r="BM271" s="93" t="s">
        <v>1032</v>
      </c>
    </row>
    <row r="272" spans="1:65" s="12" customFormat="1" ht="22.5">
      <c r="A272" s="231"/>
      <c r="B272" s="232"/>
      <c r="C272" s="231"/>
      <c r="D272" s="233" t="s">
        <v>149</v>
      </c>
      <c r="E272" s="234" t="s">
        <v>1</v>
      </c>
      <c r="F272" s="235" t="s">
        <v>1033</v>
      </c>
      <c r="G272" s="231"/>
      <c r="H272" s="236">
        <v>176.61799999999999</v>
      </c>
      <c r="I272" s="231"/>
      <c r="J272" s="231"/>
      <c r="K272" s="231"/>
      <c r="L272" s="95"/>
      <c r="M272" s="97"/>
      <c r="N272" s="98"/>
      <c r="O272" s="98"/>
      <c r="P272" s="98"/>
      <c r="Q272" s="98"/>
      <c r="R272" s="98"/>
      <c r="S272" s="98"/>
      <c r="T272" s="99"/>
      <c r="AT272" s="96" t="s">
        <v>149</v>
      </c>
      <c r="AU272" s="96" t="s">
        <v>84</v>
      </c>
      <c r="AV272" s="12" t="s">
        <v>84</v>
      </c>
      <c r="AW272" s="12" t="s">
        <v>31</v>
      </c>
      <c r="AX272" s="12" t="s">
        <v>82</v>
      </c>
      <c r="AY272" s="96" t="s">
        <v>143</v>
      </c>
    </row>
    <row r="273" spans="1:65" s="2" customFormat="1" ht="33" customHeight="1">
      <c r="A273" s="148"/>
      <c r="B273" s="149"/>
      <c r="C273" s="225" t="s">
        <v>473</v>
      </c>
      <c r="D273" s="225" t="s">
        <v>144</v>
      </c>
      <c r="E273" s="226" t="s">
        <v>1034</v>
      </c>
      <c r="F273" s="227" t="s">
        <v>1035</v>
      </c>
      <c r="G273" s="228" t="s">
        <v>343</v>
      </c>
      <c r="H273" s="229">
        <v>176.61799999999999</v>
      </c>
      <c r="I273" s="88"/>
      <c r="J273" s="230">
        <f>ROUND(I273*H273,2)</f>
        <v>0</v>
      </c>
      <c r="K273" s="227" t="s">
        <v>250</v>
      </c>
      <c r="L273" s="25"/>
      <c r="M273" s="89" t="s">
        <v>1</v>
      </c>
      <c r="N273" s="90" t="s">
        <v>40</v>
      </c>
      <c r="O273" s="35"/>
      <c r="P273" s="91">
        <f>O273*H273</f>
        <v>0</v>
      </c>
      <c r="Q273" s="91">
        <v>0</v>
      </c>
      <c r="R273" s="91">
        <f>Q273*H273</f>
        <v>0</v>
      </c>
      <c r="S273" s="91">
        <v>0</v>
      </c>
      <c r="T273" s="92">
        <f>S273*H273</f>
        <v>0</v>
      </c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R273" s="93" t="s">
        <v>101</v>
      </c>
      <c r="AT273" s="93" t="s">
        <v>144</v>
      </c>
      <c r="AU273" s="93" t="s">
        <v>84</v>
      </c>
      <c r="AY273" s="18" t="s">
        <v>143</v>
      </c>
      <c r="BE273" s="94">
        <f>IF(N273="základní",J273,0)</f>
        <v>0</v>
      </c>
      <c r="BF273" s="94">
        <f>IF(N273="snížená",J273,0)</f>
        <v>0</v>
      </c>
      <c r="BG273" s="94">
        <f>IF(N273="zákl. přenesená",J273,0)</f>
        <v>0</v>
      </c>
      <c r="BH273" s="94">
        <f>IF(N273="sníž. přenesená",J273,0)</f>
        <v>0</v>
      </c>
      <c r="BI273" s="94">
        <f>IF(N273="nulová",J273,0)</f>
        <v>0</v>
      </c>
      <c r="BJ273" s="18" t="s">
        <v>82</v>
      </c>
      <c r="BK273" s="94">
        <f>ROUND(I273*H273,2)</f>
        <v>0</v>
      </c>
      <c r="BL273" s="18" t="s">
        <v>101</v>
      </c>
      <c r="BM273" s="93" t="s">
        <v>1036</v>
      </c>
    </row>
    <row r="274" spans="1:65" s="12" customFormat="1" ht="22.5">
      <c r="A274" s="231"/>
      <c r="B274" s="232"/>
      <c r="C274" s="231"/>
      <c r="D274" s="233" t="s">
        <v>149</v>
      </c>
      <c r="E274" s="234" t="s">
        <v>1</v>
      </c>
      <c r="F274" s="235" t="s">
        <v>1033</v>
      </c>
      <c r="G274" s="231"/>
      <c r="H274" s="236">
        <v>176.61799999999999</v>
      </c>
      <c r="I274" s="231"/>
      <c r="J274" s="231"/>
      <c r="K274" s="231"/>
      <c r="L274" s="95"/>
      <c r="M274" s="97"/>
      <c r="N274" s="98"/>
      <c r="O274" s="98"/>
      <c r="P274" s="98"/>
      <c r="Q274" s="98"/>
      <c r="R274" s="98"/>
      <c r="S274" s="98"/>
      <c r="T274" s="99"/>
      <c r="AT274" s="96" t="s">
        <v>149</v>
      </c>
      <c r="AU274" s="96" t="s">
        <v>84</v>
      </c>
      <c r="AV274" s="12" t="s">
        <v>84</v>
      </c>
      <c r="AW274" s="12" t="s">
        <v>31</v>
      </c>
      <c r="AX274" s="12" t="s">
        <v>82</v>
      </c>
      <c r="AY274" s="96" t="s">
        <v>143</v>
      </c>
    </row>
    <row r="275" spans="1:65" s="2" customFormat="1" ht="21.75" customHeight="1">
      <c r="A275" s="148"/>
      <c r="B275" s="149"/>
      <c r="C275" s="225" t="s">
        <v>477</v>
      </c>
      <c r="D275" s="225" t="s">
        <v>144</v>
      </c>
      <c r="E275" s="226" t="s">
        <v>1037</v>
      </c>
      <c r="F275" s="227" t="s">
        <v>1038</v>
      </c>
      <c r="G275" s="228" t="s">
        <v>343</v>
      </c>
      <c r="H275" s="229">
        <v>88.308999999999997</v>
      </c>
      <c r="I275" s="88"/>
      <c r="J275" s="230">
        <f>ROUND(I275*H275,2)</f>
        <v>0</v>
      </c>
      <c r="K275" s="227" t="s">
        <v>250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1039</v>
      </c>
    </row>
    <row r="276" spans="1:65" s="12" customFormat="1" ht="22.5">
      <c r="A276" s="231"/>
      <c r="B276" s="232"/>
      <c r="C276" s="231"/>
      <c r="D276" s="233" t="s">
        <v>149</v>
      </c>
      <c r="E276" s="234" t="s">
        <v>1</v>
      </c>
      <c r="F276" s="235" t="s">
        <v>1040</v>
      </c>
      <c r="G276" s="231"/>
      <c r="H276" s="236">
        <v>88.308999999999997</v>
      </c>
      <c r="I276" s="231"/>
      <c r="J276" s="231"/>
      <c r="K276" s="231"/>
      <c r="L276" s="95"/>
      <c r="M276" s="97"/>
      <c r="N276" s="98"/>
      <c r="O276" s="98"/>
      <c r="P276" s="98"/>
      <c r="Q276" s="98"/>
      <c r="R276" s="98"/>
      <c r="S276" s="98"/>
      <c r="T276" s="99"/>
      <c r="AT276" s="96" t="s">
        <v>149</v>
      </c>
      <c r="AU276" s="96" t="s">
        <v>84</v>
      </c>
      <c r="AV276" s="12" t="s">
        <v>84</v>
      </c>
      <c r="AW276" s="12" t="s">
        <v>31</v>
      </c>
      <c r="AX276" s="12" t="s">
        <v>82</v>
      </c>
      <c r="AY276" s="96" t="s">
        <v>143</v>
      </c>
    </row>
    <row r="277" spans="1:65" s="2" customFormat="1" ht="16.5" customHeight="1">
      <c r="A277" s="148"/>
      <c r="B277" s="149"/>
      <c r="C277" s="225" t="s">
        <v>482</v>
      </c>
      <c r="D277" s="225" t="s">
        <v>144</v>
      </c>
      <c r="E277" s="226" t="s">
        <v>488</v>
      </c>
      <c r="F277" s="227" t="s">
        <v>489</v>
      </c>
      <c r="G277" s="228" t="s">
        <v>343</v>
      </c>
      <c r="H277" s="229">
        <v>120.93</v>
      </c>
      <c r="I277" s="88"/>
      <c r="J277" s="230">
        <f>ROUND(I277*H277,2)</f>
        <v>0</v>
      </c>
      <c r="K277" s="227" t="s">
        <v>250</v>
      </c>
      <c r="L277" s="25"/>
      <c r="M277" s="89" t="s">
        <v>1</v>
      </c>
      <c r="N277" s="90" t="s">
        <v>40</v>
      </c>
      <c r="O277" s="35"/>
      <c r="P277" s="91">
        <f>O277*H277</f>
        <v>0</v>
      </c>
      <c r="Q277" s="91">
        <v>0</v>
      </c>
      <c r="R277" s="91">
        <f>Q277*H277</f>
        <v>0</v>
      </c>
      <c r="S277" s="91">
        <v>0</v>
      </c>
      <c r="T277" s="92">
        <f>S277*H277</f>
        <v>0</v>
      </c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R277" s="93" t="s">
        <v>101</v>
      </c>
      <c r="AT277" s="93" t="s">
        <v>144</v>
      </c>
      <c r="AU277" s="93" t="s">
        <v>84</v>
      </c>
      <c r="AY277" s="18" t="s">
        <v>143</v>
      </c>
      <c r="BE277" s="94">
        <f>IF(N277="základní",J277,0)</f>
        <v>0</v>
      </c>
      <c r="BF277" s="94">
        <f>IF(N277="snížená",J277,0)</f>
        <v>0</v>
      </c>
      <c r="BG277" s="94">
        <f>IF(N277="zákl. přenesená",J277,0)</f>
        <v>0</v>
      </c>
      <c r="BH277" s="94">
        <f>IF(N277="sníž. přenesená",J277,0)</f>
        <v>0</v>
      </c>
      <c r="BI277" s="94">
        <f>IF(N277="nulová",J277,0)</f>
        <v>0</v>
      </c>
      <c r="BJ277" s="18" t="s">
        <v>82</v>
      </c>
      <c r="BK277" s="94">
        <f>ROUND(I277*H277,2)</f>
        <v>0</v>
      </c>
      <c r="BL277" s="18" t="s">
        <v>101</v>
      </c>
      <c r="BM277" s="93" t="s">
        <v>1041</v>
      </c>
    </row>
    <row r="278" spans="1:65" s="12" customFormat="1">
      <c r="A278" s="231"/>
      <c r="B278" s="232"/>
      <c r="C278" s="231"/>
      <c r="D278" s="233" t="s">
        <v>149</v>
      </c>
      <c r="E278" s="234" t="s">
        <v>1</v>
      </c>
      <c r="F278" s="235" t="s">
        <v>1042</v>
      </c>
      <c r="G278" s="231"/>
      <c r="H278" s="236">
        <v>610.18600000000004</v>
      </c>
      <c r="I278" s="231"/>
      <c r="J278" s="231"/>
      <c r="K278" s="231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75</v>
      </c>
      <c r="AY278" s="96" t="s">
        <v>143</v>
      </c>
    </row>
    <row r="279" spans="1:65" s="12" customFormat="1">
      <c r="A279" s="231"/>
      <c r="B279" s="232"/>
      <c r="C279" s="231"/>
      <c r="D279" s="233" t="s">
        <v>149</v>
      </c>
      <c r="E279" s="234" t="s">
        <v>1</v>
      </c>
      <c r="F279" s="235" t="s">
        <v>1043</v>
      </c>
      <c r="G279" s="231"/>
      <c r="H279" s="236">
        <v>-441.54599999999999</v>
      </c>
      <c r="I279" s="231"/>
      <c r="J279" s="231"/>
      <c r="K279" s="231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2" customFormat="1">
      <c r="A280" s="231"/>
      <c r="B280" s="232"/>
      <c r="C280" s="231"/>
      <c r="D280" s="233" t="s">
        <v>149</v>
      </c>
      <c r="E280" s="234" t="s">
        <v>1</v>
      </c>
      <c r="F280" s="235" t="s">
        <v>493</v>
      </c>
      <c r="G280" s="231"/>
      <c r="H280" s="236">
        <v>-47.71</v>
      </c>
      <c r="I280" s="231"/>
      <c r="J280" s="231"/>
      <c r="K280" s="231"/>
      <c r="L280" s="95"/>
      <c r="M280" s="97"/>
      <c r="N280" s="98"/>
      <c r="O280" s="98"/>
      <c r="P280" s="98"/>
      <c r="Q280" s="98"/>
      <c r="R280" s="98"/>
      <c r="S280" s="98"/>
      <c r="T280" s="99"/>
      <c r="AT280" s="96" t="s">
        <v>149</v>
      </c>
      <c r="AU280" s="96" t="s">
        <v>84</v>
      </c>
      <c r="AV280" s="12" t="s">
        <v>84</v>
      </c>
      <c r="AW280" s="12" t="s">
        <v>31</v>
      </c>
      <c r="AX280" s="12" t="s">
        <v>75</v>
      </c>
      <c r="AY280" s="96" t="s">
        <v>143</v>
      </c>
    </row>
    <row r="281" spans="1:65" s="16" customFormat="1">
      <c r="A281" s="253"/>
      <c r="B281" s="254"/>
      <c r="C281" s="253"/>
      <c r="D281" s="233" t="s">
        <v>149</v>
      </c>
      <c r="E281" s="255" t="s">
        <v>201</v>
      </c>
      <c r="F281" s="256" t="s">
        <v>299</v>
      </c>
      <c r="G281" s="253"/>
      <c r="H281" s="257">
        <v>120.93</v>
      </c>
      <c r="I281" s="253"/>
      <c r="J281" s="253"/>
      <c r="K281" s="253"/>
      <c r="L281" s="117"/>
      <c r="M281" s="119"/>
      <c r="N281" s="120"/>
      <c r="O281" s="120"/>
      <c r="P281" s="120"/>
      <c r="Q281" s="120"/>
      <c r="R281" s="120"/>
      <c r="S281" s="120"/>
      <c r="T281" s="121"/>
      <c r="AT281" s="118" t="s">
        <v>149</v>
      </c>
      <c r="AU281" s="118" t="s">
        <v>84</v>
      </c>
      <c r="AV281" s="16" t="s">
        <v>85</v>
      </c>
      <c r="AW281" s="16" t="s">
        <v>31</v>
      </c>
      <c r="AX281" s="16" t="s">
        <v>75</v>
      </c>
      <c r="AY281" s="118" t="s">
        <v>143</v>
      </c>
    </row>
    <row r="282" spans="1:65" s="15" customFormat="1">
      <c r="A282" s="248"/>
      <c r="B282" s="249"/>
      <c r="C282" s="248"/>
      <c r="D282" s="233" t="s">
        <v>149</v>
      </c>
      <c r="E282" s="250" t="s">
        <v>494</v>
      </c>
      <c r="F282" s="251" t="s">
        <v>255</v>
      </c>
      <c r="G282" s="248"/>
      <c r="H282" s="252">
        <v>120.93</v>
      </c>
      <c r="I282" s="248"/>
      <c r="J282" s="248"/>
      <c r="K282" s="248"/>
      <c r="L282" s="112"/>
      <c r="M282" s="114"/>
      <c r="N282" s="115"/>
      <c r="O282" s="115"/>
      <c r="P282" s="115"/>
      <c r="Q282" s="115"/>
      <c r="R282" s="115"/>
      <c r="S282" s="115"/>
      <c r="T282" s="116"/>
      <c r="AT282" s="113" t="s">
        <v>149</v>
      </c>
      <c r="AU282" s="113" t="s">
        <v>84</v>
      </c>
      <c r="AV282" s="15" t="s">
        <v>101</v>
      </c>
      <c r="AW282" s="15" t="s">
        <v>31</v>
      </c>
      <c r="AX282" s="15" t="s">
        <v>82</v>
      </c>
      <c r="AY282" s="113" t="s">
        <v>143</v>
      </c>
    </row>
    <row r="283" spans="1:65" s="2" customFormat="1" ht="21.75" customHeight="1">
      <c r="A283" s="148"/>
      <c r="B283" s="149"/>
      <c r="C283" s="225" t="s">
        <v>487</v>
      </c>
      <c r="D283" s="225" t="s">
        <v>144</v>
      </c>
      <c r="E283" s="226" t="s">
        <v>496</v>
      </c>
      <c r="F283" s="227" t="s">
        <v>497</v>
      </c>
      <c r="G283" s="228" t="s">
        <v>343</v>
      </c>
      <c r="H283" s="229">
        <v>241.86</v>
      </c>
      <c r="I283" s="88"/>
      <c r="J283" s="230">
        <f>ROUND(I283*H283,2)</f>
        <v>0</v>
      </c>
      <c r="K283" s="227" t="s">
        <v>250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0</v>
      </c>
      <c r="T283" s="92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1044</v>
      </c>
    </row>
    <row r="284" spans="1:65" s="14" customFormat="1">
      <c r="A284" s="244"/>
      <c r="B284" s="245"/>
      <c r="C284" s="244"/>
      <c r="D284" s="233" t="s">
        <v>149</v>
      </c>
      <c r="E284" s="246" t="s">
        <v>1</v>
      </c>
      <c r="F284" s="247" t="s">
        <v>499</v>
      </c>
      <c r="G284" s="244"/>
      <c r="H284" s="246" t="s">
        <v>1</v>
      </c>
      <c r="I284" s="244"/>
      <c r="J284" s="244"/>
      <c r="K284" s="244"/>
      <c r="L284" s="107"/>
      <c r="M284" s="109"/>
      <c r="N284" s="110"/>
      <c r="O284" s="110"/>
      <c r="P284" s="110"/>
      <c r="Q284" s="110"/>
      <c r="R284" s="110"/>
      <c r="S284" s="110"/>
      <c r="T284" s="111"/>
      <c r="AT284" s="108" t="s">
        <v>149</v>
      </c>
      <c r="AU284" s="108" t="s">
        <v>84</v>
      </c>
      <c r="AV284" s="14" t="s">
        <v>82</v>
      </c>
      <c r="AW284" s="14" t="s">
        <v>31</v>
      </c>
      <c r="AX284" s="14" t="s">
        <v>75</v>
      </c>
      <c r="AY284" s="108" t="s">
        <v>143</v>
      </c>
    </row>
    <row r="285" spans="1:65" s="12" customFormat="1">
      <c r="A285" s="231"/>
      <c r="B285" s="232"/>
      <c r="C285" s="231"/>
      <c r="D285" s="233" t="s">
        <v>149</v>
      </c>
      <c r="E285" s="234" t="s">
        <v>1</v>
      </c>
      <c r="F285" s="235" t="s">
        <v>500</v>
      </c>
      <c r="G285" s="231"/>
      <c r="H285" s="236">
        <v>241.86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5" customFormat="1">
      <c r="A286" s="248"/>
      <c r="B286" s="249"/>
      <c r="C286" s="248"/>
      <c r="D286" s="233" t="s">
        <v>149</v>
      </c>
      <c r="E286" s="250" t="s">
        <v>1</v>
      </c>
      <c r="F286" s="251" t="s">
        <v>255</v>
      </c>
      <c r="G286" s="248"/>
      <c r="H286" s="252">
        <v>241.86</v>
      </c>
      <c r="I286" s="248"/>
      <c r="J286" s="248"/>
      <c r="K286" s="248"/>
      <c r="L286" s="112"/>
      <c r="M286" s="114"/>
      <c r="N286" s="115"/>
      <c r="O286" s="115"/>
      <c r="P286" s="115"/>
      <c r="Q286" s="115"/>
      <c r="R286" s="115"/>
      <c r="S286" s="115"/>
      <c r="T286" s="116"/>
      <c r="AT286" s="113" t="s">
        <v>149</v>
      </c>
      <c r="AU286" s="113" t="s">
        <v>84</v>
      </c>
      <c r="AV286" s="15" t="s">
        <v>101</v>
      </c>
      <c r="AW286" s="15" t="s">
        <v>31</v>
      </c>
      <c r="AX286" s="15" t="s">
        <v>82</v>
      </c>
      <c r="AY286" s="113" t="s">
        <v>143</v>
      </c>
    </row>
    <row r="287" spans="1:65" s="2" customFormat="1" ht="16.5" customHeight="1">
      <c r="A287" s="148"/>
      <c r="B287" s="149"/>
      <c r="C287" s="225" t="s">
        <v>495</v>
      </c>
      <c r="D287" s="225" t="s">
        <v>144</v>
      </c>
      <c r="E287" s="226" t="s">
        <v>502</v>
      </c>
      <c r="F287" s="227" t="s">
        <v>503</v>
      </c>
      <c r="G287" s="228" t="s">
        <v>343</v>
      </c>
      <c r="H287" s="229">
        <v>47.71</v>
      </c>
      <c r="I287" s="88"/>
      <c r="J287" s="230">
        <f>ROUND(I287*H287,2)</f>
        <v>0</v>
      </c>
      <c r="K287" s="227" t="s">
        <v>250</v>
      </c>
      <c r="L287" s="25"/>
      <c r="M287" s="89" t="s">
        <v>1</v>
      </c>
      <c r="N287" s="90" t="s">
        <v>40</v>
      </c>
      <c r="O287" s="35"/>
      <c r="P287" s="91">
        <f>O287*H287</f>
        <v>0</v>
      </c>
      <c r="Q287" s="91">
        <v>0</v>
      </c>
      <c r="R287" s="91">
        <f>Q287*H287</f>
        <v>0</v>
      </c>
      <c r="S287" s="91">
        <v>0</v>
      </c>
      <c r="T287" s="92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93" t="s">
        <v>101</v>
      </c>
      <c r="AT287" s="93" t="s">
        <v>144</v>
      </c>
      <c r="AU287" s="93" t="s">
        <v>84</v>
      </c>
      <c r="AY287" s="18" t="s">
        <v>143</v>
      </c>
      <c r="BE287" s="94">
        <f>IF(N287="základní",J287,0)</f>
        <v>0</v>
      </c>
      <c r="BF287" s="94">
        <f>IF(N287="snížená",J287,0)</f>
        <v>0</v>
      </c>
      <c r="BG287" s="94">
        <f>IF(N287="zákl. přenesená",J287,0)</f>
        <v>0</v>
      </c>
      <c r="BH287" s="94">
        <f>IF(N287="sníž. přenesená",J287,0)</f>
        <v>0</v>
      </c>
      <c r="BI287" s="94">
        <f>IF(N287="nulová",J287,0)</f>
        <v>0</v>
      </c>
      <c r="BJ287" s="18" t="s">
        <v>82</v>
      </c>
      <c r="BK287" s="94">
        <f>ROUND(I287*H287,2)</f>
        <v>0</v>
      </c>
      <c r="BL287" s="18" t="s">
        <v>101</v>
      </c>
      <c r="BM287" s="93" t="s">
        <v>1045</v>
      </c>
    </row>
    <row r="288" spans="1:65" s="12" customFormat="1">
      <c r="A288" s="231"/>
      <c r="B288" s="232"/>
      <c r="C288" s="231"/>
      <c r="D288" s="233" t="s">
        <v>149</v>
      </c>
      <c r="E288" s="234" t="s">
        <v>1</v>
      </c>
      <c r="F288" s="235" t="s">
        <v>505</v>
      </c>
      <c r="G288" s="231"/>
      <c r="H288" s="236">
        <v>3.69</v>
      </c>
      <c r="I288" s="231"/>
      <c r="J288" s="231"/>
      <c r="K288" s="231"/>
      <c r="L288" s="95"/>
      <c r="M288" s="97"/>
      <c r="N288" s="98"/>
      <c r="O288" s="98"/>
      <c r="P288" s="98"/>
      <c r="Q288" s="98"/>
      <c r="R288" s="98"/>
      <c r="S288" s="98"/>
      <c r="T288" s="99"/>
      <c r="AT288" s="96" t="s">
        <v>149</v>
      </c>
      <c r="AU288" s="96" t="s">
        <v>84</v>
      </c>
      <c r="AV288" s="12" t="s">
        <v>84</v>
      </c>
      <c r="AW288" s="12" t="s">
        <v>31</v>
      </c>
      <c r="AX288" s="12" t="s">
        <v>75</v>
      </c>
      <c r="AY288" s="96" t="s">
        <v>143</v>
      </c>
    </row>
    <row r="289" spans="1:65" s="12" customFormat="1">
      <c r="A289" s="231"/>
      <c r="B289" s="232"/>
      <c r="C289" s="231"/>
      <c r="D289" s="233" t="s">
        <v>149</v>
      </c>
      <c r="E289" s="234" t="s">
        <v>1</v>
      </c>
      <c r="F289" s="235" t="s">
        <v>675</v>
      </c>
      <c r="G289" s="231"/>
      <c r="H289" s="236">
        <v>19.5</v>
      </c>
      <c r="I289" s="231"/>
      <c r="J289" s="231"/>
      <c r="K289" s="231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75</v>
      </c>
      <c r="AY289" s="96" t="s">
        <v>143</v>
      </c>
    </row>
    <row r="290" spans="1:65" s="12" customFormat="1">
      <c r="A290" s="231"/>
      <c r="B290" s="232"/>
      <c r="C290" s="231"/>
      <c r="D290" s="233" t="s">
        <v>149</v>
      </c>
      <c r="E290" s="234" t="s">
        <v>1</v>
      </c>
      <c r="F290" s="235" t="s">
        <v>507</v>
      </c>
      <c r="G290" s="231"/>
      <c r="H290" s="236">
        <v>7.36</v>
      </c>
      <c r="I290" s="231"/>
      <c r="J290" s="231"/>
      <c r="K290" s="231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75</v>
      </c>
      <c r="AY290" s="96" t="s">
        <v>143</v>
      </c>
    </row>
    <row r="291" spans="1:65" s="12" customFormat="1">
      <c r="A291" s="231"/>
      <c r="B291" s="232"/>
      <c r="C291" s="231"/>
      <c r="D291" s="233" t="s">
        <v>149</v>
      </c>
      <c r="E291" s="234" t="s">
        <v>1</v>
      </c>
      <c r="F291" s="235" t="s">
        <v>1046</v>
      </c>
      <c r="G291" s="231"/>
      <c r="H291" s="236">
        <v>17.16</v>
      </c>
      <c r="I291" s="231"/>
      <c r="J291" s="231"/>
      <c r="K291" s="231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5" customFormat="1">
      <c r="A292" s="248"/>
      <c r="B292" s="249"/>
      <c r="C292" s="248"/>
      <c r="D292" s="233" t="s">
        <v>149</v>
      </c>
      <c r="E292" s="250" t="s">
        <v>206</v>
      </c>
      <c r="F292" s="251" t="s">
        <v>255</v>
      </c>
      <c r="G292" s="248"/>
      <c r="H292" s="252">
        <v>47.71</v>
      </c>
      <c r="I292" s="248"/>
      <c r="J292" s="248"/>
      <c r="K292" s="248"/>
      <c r="L292" s="112"/>
      <c r="M292" s="114"/>
      <c r="N292" s="115"/>
      <c r="O292" s="115"/>
      <c r="P292" s="115"/>
      <c r="Q292" s="115"/>
      <c r="R292" s="115"/>
      <c r="S292" s="115"/>
      <c r="T292" s="116"/>
      <c r="AT292" s="113" t="s">
        <v>149</v>
      </c>
      <c r="AU292" s="113" t="s">
        <v>84</v>
      </c>
      <c r="AV292" s="15" t="s">
        <v>101</v>
      </c>
      <c r="AW292" s="15" t="s">
        <v>31</v>
      </c>
      <c r="AX292" s="15" t="s">
        <v>82</v>
      </c>
      <c r="AY292" s="113" t="s">
        <v>143</v>
      </c>
    </row>
    <row r="293" spans="1:65" s="2" customFormat="1" ht="21.75" customHeight="1">
      <c r="A293" s="148"/>
      <c r="B293" s="149"/>
      <c r="C293" s="225" t="s">
        <v>501</v>
      </c>
      <c r="D293" s="225" t="s">
        <v>144</v>
      </c>
      <c r="E293" s="226" t="s">
        <v>510</v>
      </c>
      <c r="F293" s="227" t="s">
        <v>511</v>
      </c>
      <c r="G293" s="228" t="s">
        <v>343</v>
      </c>
      <c r="H293" s="229">
        <v>95.42</v>
      </c>
      <c r="I293" s="88"/>
      <c r="J293" s="230">
        <f>ROUND(I293*H293,2)</f>
        <v>0</v>
      </c>
      <c r="K293" s="227" t="s">
        <v>250</v>
      </c>
      <c r="L293" s="25"/>
      <c r="M293" s="89" t="s">
        <v>1</v>
      </c>
      <c r="N293" s="90" t="s">
        <v>40</v>
      </c>
      <c r="O293" s="35"/>
      <c r="P293" s="91">
        <f>O293*H293</f>
        <v>0</v>
      </c>
      <c r="Q293" s="91">
        <v>0</v>
      </c>
      <c r="R293" s="91">
        <f>Q293*H293</f>
        <v>0</v>
      </c>
      <c r="S293" s="91">
        <v>0</v>
      </c>
      <c r="T293" s="92">
        <f>S293*H293</f>
        <v>0</v>
      </c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R293" s="93" t="s">
        <v>101</v>
      </c>
      <c r="AT293" s="93" t="s">
        <v>144</v>
      </c>
      <c r="AU293" s="93" t="s">
        <v>84</v>
      </c>
      <c r="AY293" s="18" t="s">
        <v>143</v>
      </c>
      <c r="BE293" s="94">
        <f>IF(N293="základní",J293,0)</f>
        <v>0</v>
      </c>
      <c r="BF293" s="94">
        <f>IF(N293="snížená",J293,0)</f>
        <v>0</v>
      </c>
      <c r="BG293" s="94">
        <f>IF(N293="zákl. přenesená",J293,0)</f>
        <v>0</v>
      </c>
      <c r="BH293" s="94">
        <f>IF(N293="sníž. přenesená",J293,0)</f>
        <v>0</v>
      </c>
      <c r="BI293" s="94">
        <f>IF(N293="nulová",J293,0)</f>
        <v>0</v>
      </c>
      <c r="BJ293" s="18" t="s">
        <v>82</v>
      </c>
      <c r="BK293" s="94">
        <f>ROUND(I293*H293,2)</f>
        <v>0</v>
      </c>
      <c r="BL293" s="18" t="s">
        <v>101</v>
      </c>
      <c r="BM293" s="93" t="s">
        <v>1047</v>
      </c>
    </row>
    <row r="294" spans="1:65" s="14" customFormat="1">
      <c r="A294" s="244"/>
      <c r="B294" s="245"/>
      <c r="C294" s="244"/>
      <c r="D294" s="233" t="s">
        <v>149</v>
      </c>
      <c r="E294" s="246" t="s">
        <v>1</v>
      </c>
      <c r="F294" s="247" t="s">
        <v>513</v>
      </c>
      <c r="G294" s="244"/>
      <c r="H294" s="246" t="s">
        <v>1</v>
      </c>
      <c r="I294" s="244"/>
      <c r="J294" s="244"/>
      <c r="K294" s="244"/>
      <c r="L294" s="107"/>
      <c r="M294" s="109"/>
      <c r="N294" s="110"/>
      <c r="O294" s="110"/>
      <c r="P294" s="110"/>
      <c r="Q294" s="110"/>
      <c r="R294" s="110"/>
      <c r="S294" s="110"/>
      <c r="T294" s="111"/>
      <c r="AT294" s="108" t="s">
        <v>149</v>
      </c>
      <c r="AU294" s="108" t="s">
        <v>84</v>
      </c>
      <c r="AV294" s="14" t="s">
        <v>82</v>
      </c>
      <c r="AW294" s="14" t="s">
        <v>31</v>
      </c>
      <c r="AX294" s="14" t="s">
        <v>75</v>
      </c>
      <c r="AY294" s="108" t="s">
        <v>143</v>
      </c>
    </row>
    <row r="295" spans="1:65" s="12" customFormat="1">
      <c r="A295" s="231"/>
      <c r="B295" s="232"/>
      <c r="C295" s="231"/>
      <c r="D295" s="233" t="s">
        <v>149</v>
      </c>
      <c r="E295" s="234" t="s">
        <v>1</v>
      </c>
      <c r="F295" s="235" t="s">
        <v>514</v>
      </c>
      <c r="G295" s="231"/>
      <c r="H295" s="236">
        <v>95.42</v>
      </c>
      <c r="I295" s="231"/>
      <c r="J295" s="231"/>
      <c r="K295" s="231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82</v>
      </c>
      <c r="AY295" s="96" t="s">
        <v>143</v>
      </c>
    </row>
    <row r="296" spans="1:65" s="2" customFormat="1" ht="21.75" customHeight="1">
      <c r="A296" s="148"/>
      <c r="B296" s="149"/>
      <c r="C296" s="225" t="s">
        <v>509</v>
      </c>
      <c r="D296" s="225" t="s">
        <v>144</v>
      </c>
      <c r="E296" s="226" t="s">
        <v>516</v>
      </c>
      <c r="F296" s="227" t="s">
        <v>517</v>
      </c>
      <c r="G296" s="228" t="s">
        <v>343</v>
      </c>
      <c r="H296" s="229">
        <v>120.93</v>
      </c>
      <c r="I296" s="88"/>
      <c r="J296" s="230">
        <f>ROUND(I296*H296,2)</f>
        <v>0</v>
      </c>
      <c r="K296" s="227" t="s">
        <v>250</v>
      </c>
      <c r="L296" s="25"/>
      <c r="M296" s="89" t="s">
        <v>1</v>
      </c>
      <c r="N296" s="90" t="s">
        <v>40</v>
      </c>
      <c r="O296" s="35"/>
      <c r="P296" s="91">
        <f>O296*H296</f>
        <v>0</v>
      </c>
      <c r="Q296" s="91">
        <v>0</v>
      </c>
      <c r="R296" s="91">
        <f>Q296*H296</f>
        <v>0</v>
      </c>
      <c r="S296" s="91">
        <v>0</v>
      </c>
      <c r="T296" s="92">
        <f>S296*H296</f>
        <v>0</v>
      </c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R296" s="93" t="s">
        <v>101</v>
      </c>
      <c r="AT296" s="93" t="s">
        <v>144</v>
      </c>
      <c r="AU296" s="93" t="s">
        <v>84</v>
      </c>
      <c r="AY296" s="18" t="s">
        <v>143</v>
      </c>
      <c r="BE296" s="94">
        <f>IF(N296="základní",J296,0)</f>
        <v>0</v>
      </c>
      <c r="BF296" s="94">
        <f>IF(N296="snížená",J296,0)</f>
        <v>0</v>
      </c>
      <c r="BG296" s="94">
        <f>IF(N296="zákl. přenesená",J296,0)</f>
        <v>0</v>
      </c>
      <c r="BH296" s="94">
        <f>IF(N296="sníž. přenesená",J296,0)</f>
        <v>0</v>
      </c>
      <c r="BI296" s="94">
        <f>IF(N296="nulová",J296,0)</f>
        <v>0</v>
      </c>
      <c r="BJ296" s="18" t="s">
        <v>82</v>
      </c>
      <c r="BK296" s="94">
        <f>ROUND(I296*H296,2)</f>
        <v>0</v>
      </c>
      <c r="BL296" s="18" t="s">
        <v>101</v>
      </c>
      <c r="BM296" s="93" t="s">
        <v>1048</v>
      </c>
    </row>
    <row r="297" spans="1:65" s="12" customFormat="1">
      <c r="A297" s="231"/>
      <c r="B297" s="232"/>
      <c r="C297" s="231"/>
      <c r="D297" s="233" t="s">
        <v>149</v>
      </c>
      <c r="E297" s="234" t="s">
        <v>1</v>
      </c>
      <c r="F297" s="235" t="s">
        <v>201</v>
      </c>
      <c r="G297" s="231"/>
      <c r="H297" s="236">
        <v>120.93</v>
      </c>
      <c r="I297" s="231"/>
      <c r="J297" s="231"/>
      <c r="K297" s="231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149</v>
      </c>
      <c r="AU297" s="96" t="s">
        <v>84</v>
      </c>
      <c r="AV297" s="12" t="s">
        <v>84</v>
      </c>
      <c r="AW297" s="12" t="s">
        <v>31</v>
      </c>
      <c r="AX297" s="12" t="s">
        <v>82</v>
      </c>
      <c r="AY297" s="96" t="s">
        <v>143</v>
      </c>
    </row>
    <row r="298" spans="1:65" s="2" customFormat="1" ht="21.75" customHeight="1">
      <c r="A298" s="148"/>
      <c r="B298" s="149"/>
      <c r="C298" s="225" t="s">
        <v>515</v>
      </c>
      <c r="D298" s="225" t="s">
        <v>144</v>
      </c>
      <c r="E298" s="226" t="s">
        <v>520</v>
      </c>
      <c r="F298" s="227" t="s">
        <v>521</v>
      </c>
      <c r="G298" s="228" t="s">
        <v>343</v>
      </c>
      <c r="H298" s="229">
        <v>47.71</v>
      </c>
      <c r="I298" s="88"/>
      <c r="J298" s="230">
        <f>ROUND(I298*H298,2)</f>
        <v>0</v>
      </c>
      <c r="K298" s="227" t="s">
        <v>250</v>
      </c>
      <c r="L298" s="25"/>
      <c r="M298" s="89" t="s">
        <v>1</v>
      </c>
      <c r="N298" s="90" t="s">
        <v>40</v>
      </c>
      <c r="O298" s="35"/>
      <c r="P298" s="91">
        <f>O298*H298</f>
        <v>0</v>
      </c>
      <c r="Q298" s="91">
        <v>0</v>
      </c>
      <c r="R298" s="91">
        <f>Q298*H298</f>
        <v>0</v>
      </c>
      <c r="S298" s="91">
        <v>0</v>
      </c>
      <c r="T298" s="92">
        <f>S298*H298</f>
        <v>0</v>
      </c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R298" s="93" t="s">
        <v>101</v>
      </c>
      <c r="AT298" s="93" t="s">
        <v>144</v>
      </c>
      <c r="AU298" s="93" t="s">
        <v>84</v>
      </c>
      <c r="AY298" s="18" t="s">
        <v>143</v>
      </c>
      <c r="BE298" s="94">
        <f>IF(N298="základní",J298,0)</f>
        <v>0</v>
      </c>
      <c r="BF298" s="94">
        <f>IF(N298="snížená",J298,0)</f>
        <v>0</v>
      </c>
      <c r="BG298" s="94">
        <f>IF(N298="zákl. přenesená",J298,0)</f>
        <v>0</v>
      </c>
      <c r="BH298" s="94">
        <f>IF(N298="sníž. přenesená",J298,0)</f>
        <v>0</v>
      </c>
      <c r="BI298" s="94">
        <f>IF(N298="nulová",J298,0)</f>
        <v>0</v>
      </c>
      <c r="BJ298" s="18" t="s">
        <v>82</v>
      </c>
      <c r="BK298" s="94">
        <f>ROUND(I298*H298,2)</f>
        <v>0</v>
      </c>
      <c r="BL298" s="18" t="s">
        <v>101</v>
      </c>
      <c r="BM298" s="93" t="s">
        <v>1049</v>
      </c>
    </row>
    <row r="299" spans="1:65" s="12" customFormat="1">
      <c r="A299" s="231"/>
      <c r="B299" s="232"/>
      <c r="C299" s="231"/>
      <c r="D299" s="233" t="s">
        <v>149</v>
      </c>
      <c r="E299" s="234" t="s">
        <v>1</v>
      </c>
      <c r="F299" s="235" t="s">
        <v>206</v>
      </c>
      <c r="G299" s="231"/>
      <c r="H299" s="236">
        <v>47.71</v>
      </c>
      <c r="I299" s="231"/>
      <c r="J299" s="231"/>
      <c r="K299" s="231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82</v>
      </c>
      <c r="AY299" s="96" t="s">
        <v>143</v>
      </c>
    </row>
    <row r="300" spans="1:65" s="2" customFormat="1" ht="21.75" customHeight="1">
      <c r="A300" s="148"/>
      <c r="B300" s="149"/>
      <c r="C300" s="225" t="s">
        <v>519</v>
      </c>
      <c r="D300" s="225" t="s">
        <v>144</v>
      </c>
      <c r="E300" s="226" t="s">
        <v>528</v>
      </c>
      <c r="F300" s="227" t="s">
        <v>529</v>
      </c>
      <c r="G300" s="228" t="s">
        <v>343</v>
      </c>
      <c r="H300" s="229">
        <v>120.93</v>
      </c>
      <c r="I300" s="88"/>
      <c r="J300" s="230">
        <f>ROUND(I300*H300,2)</f>
        <v>0</v>
      </c>
      <c r="K300" s="227" t="s">
        <v>1</v>
      </c>
      <c r="L300" s="25"/>
      <c r="M300" s="89" t="s">
        <v>1</v>
      </c>
      <c r="N300" s="90" t="s">
        <v>40</v>
      </c>
      <c r="O300" s="35"/>
      <c r="P300" s="91">
        <f>O300*H300</f>
        <v>0</v>
      </c>
      <c r="Q300" s="91">
        <v>0</v>
      </c>
      <c r="R300" s="91">
        <f>Q300*H300</f>
        <v>0</v>
      </c>
      <c r="S300" s="91">
        <v>0</v>
      </c>
      <c r="T300" s="92">
        <f>S300*H300</f>
        <v>0</v>
      </c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R300" s="93" t="s">
        <v>101</v>
      </c>
      <c r="AT300" s="93" t="s">
        <v>144</v>
      </c>
      <c r="AU300" s="93" t="s">
        <v>84</v>
      </c>
      <c r="AY300" s="18" t="s">
        <v>143</v>
      </c>
      <c r="BE300" s="94">
        <f>IF(N300="základní",J300,0)</f>
        <v>0</v>
      </c>
      <c r="BF300" s="94">
        <f>IF(N300="snížená",J300,0)</f>
        <v>0</v>
      </c>
      <c r="BG300" s="94">
        <f>IF(N300="zákl. přenesená",J300,0)</f>
        <v>0</v>
      </c>
      <c r="BH300" s="94">
        <f>IF(N300="sníž. přenesená",J300,0)</f>
        <v>0</v>
      </c>
      <c r="BI300" s="94">
        <f>IF(N300="nulová",J300,0)</f>
        <v>0</v>
      </c>
      <c r="BJ300" s="18" t="s">
        <v>82</v>
      </c>
      <c r="BK300" s="94">
        <f>ROUND(I300*H300,2)</f>
        <v>0</v>
      </c>
      <c r="BL300" s="18" t="s">
        <v>101</v>
      </c>
      <c r="BM300" s="93" t="s">
        <v>1050</v>
      </c>
    </row>
    <row r="301" spans="1:65" s="14" customFormat="1" ht="22.5">
      <c r="A301" s="244"/>
      <c r="B301" s="245"/>
      <c r="C301" s="244"/>
      <c r="D301" s="233" t="s">
        <v>149</v>
      </c>
      <c r="E301" s="246" t="s">
        <v>1</v>
      </c>
      <c r="F301" s="247" t="s">
        <v>531</v>
      </c>
      <c r="G301" s="244"/>
      <c r="H301" s="246" t="s">
        <v>1</v>
      </c>
      <c r="I301" s="244"/>
      <c r="J301" s="244"/>
      <c r="K301" s="244"/>
      <c r="L301" s="107"/>
      <c r="M301" s="109"/>
      <c r="N301" s="110"/>
      <c r="O301" s="110"/>
      <c r="P301" s="110"/>
      <c r="Q301" s="110"/>
      <c r="R301" s="110"/>
      <c r="S301" s="110"/>
      <c r="T301" s="111"/>
      <c r="AT301" s="108" t="s">
        <v>149</v>
      </c>
      <c r="AU301" s="108" t="s">
        <v>84</v>
      </c>
      <c r="AV301" s="14" t="s">
        <v>82</v>
      </c>
      <c r="AW301" s="14" t="s">
        <v>31</v>
      </c>
      <c r="AX301" s="14" t="s">
        <v>75</v>
      </c>
      <c r="AY301" s="108" t="s">
        <v>143</v>
      </c>
    </row>
    <row r="302" spans="1:65" s="12" customFormat="1">
      <c r="A302" s="231"/>
      <c r="B302" s="232"/>
      <c r="C302" s="231"/>
      <c r="D302" s="233" t="s">
        <v>149</v>
      </c>
      <c r="E302" s="234" t="s">
        <v>1</v>
      </c>
      <c r="F302" s="235" t="s">
        <v>201</v>
      </c>
      <c r="G302" s="231"/>
      <c r="H302" s="236">
        <v>120.93</v>
      </c>
      <c r="I302" s="231"/>
      <c r="J302" s="231"/>
      <c r="K302" s="231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82</v>
      </c>
      <c r="AY302" s="96" t="s">
        <v>143</v>
      </c>
    </row>
    <row r="303" spans="1:65" s="2" customFormat="1" ht="21.75" customHeight="1">
      <c r="A303" s="148"/>
      <c r="B303" s="149"/>
      <c r="C303" s="225" t="s">
        <v>523</v>
      </c>
      <c r="D303" s="225" t="s">
        <v>144</v>
      </c>
      <c r="E303" s="226" t="s">
        <v>1051</v>
      </c>
      <c r="F303" s="227" t="s">
        <v>1052</v>
      </c>
      <c r="G303" s="228" t="s">
        <v>343</v>
      </c>
      <c r="H303" s="229">
        <v>665.86099999999999</v>
      </c>
      <c r="I303" s="88"/>
      <c r="J303" s="230">
        <f>ROUND(I303*H303,2)</f>
        <v>0</v>
      </c>
      <c r="K303" s="227" t="s">
        <v>250</v>
      </c>
      <c r="L303" s="25"/>
      <c r="M303" s="89" t="s">
        <v>1</v>
      </c>
      <c r="N303" s="90" t="s">
        <v>40</v>
      </c>
      <c r="O303" s="35"/>
      <c r="P303" s="91">
        <f>O303*H303</f>
        <v>0</v>
      </c>
      <c r="Q303" s="91">
        <v>0</v>
      </c>
      <c r="R303" s="91">
        <f>Q303*H303</f>
        <v>0</v>
      </c>
      <c r="S303" s="91">
        <v>0</v>
      </c>
      <c r="T303" s="92">
        <f>S303*H303</f>
        <v>0</v>
      </c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R303" s="93" t="s">
        <v>101</v>
      </c>
      <c r="AT303" s="93" t="s">
        <v>144</v>
      </c>
      <c r="AU303" s="93" t="s">
        <v>84</v>
      </c>
      <c r="AY303" s="18" t="s">
        <v>143</v>
      </c>
      <c r="BE303" s="94">
        <f>IF(N303="základní",J303,0)</f>
        <v>0</v>
      </c>
      <c r="BF303" s="94">
        <f>IF(N303="snížená",J303,0)</f>
        <v>0</v>
      </c>
      <c r="BG303" s="94">
        <f>IF(N303="zákl. přenesená",J303,0)</f>
        <v>0</v>
      </c>
      <c r="BH303" s="94">
        <f>IF(N303="sníž. přenesená",J303,0)</f>
        <v>0</v>
      </c>
      <c r="BI303" s="94">
        <f>IF(N303="nulová",J303,0)</f>
        <v>0</v>
      </c>
      <c r="BJ303" s="18" t="s">
        <v>82</v>
      </c>
      <c r="BK303" s="94">
        <f>ROUND(I303*H303,2)</f>
        <v>0</v>
      </c>
      <c r="BL303" s="18" t="s">
        <v>101</v>
      </c>
      <c r="BM303" s="93" t="s">
        <v>1053</v>
      </c>
    </row>
    <row r="304" spans="1:65" s="11" customFormat="1" ht="25.9" customHeight="1">
      <c r="A304" s="220"/>
      <c r="B304" s="221"/>
      <c r="C304" s="220"/>
      <c r="D304" s="222" t="s">
        <v>74</v>
      </c>
      <c r="E304" s="223" t="s">
        <v>1054</v>
      </c>
      <c r="F304" s="223" t="s">
        <v>1055</v>
      </c>
      <c r="G304" s="220"/>
      <c r="H304" s="220"/>
      <c r="I304" s="220"/>
      <c r="J304" s="224">
        <f>BK304</f>
        <v>0</v>
      </c>
      <c r="K304" s="220"/>
      <c r="L304" s="80"/>
      <c r="M304" s="82"/>
      <c r="N304" s="83"/>
      <c r="O304" s="83"/>
      <c r="P304" s="84">
        <f>P305</f>
        <v>0</v>
      </c>
      <c r="Q304" s="83"/>
      <c r="R304" s="84">
        <f>R305</f>
        <v>0</v>
      </c>
      <c r="S304" s="83"/>
      <c r="T304" s="85">
        <f>T305</f>
        <v>0</v>
      </c>
      <c r="AR304" s="81" t="s">
        <v>84</v>
      </c>
      <c r="AT304" s="86" t="s">
        <v>74</v>
      </c>
      <c r="AU304" s="86" t="s">
        <v>75</v>
      </c>
      <c r="AY304" s="81" t="s">
        <v>143</v>
      </c>
      <c r="BK304" s="87">
        <f>BK305</f>
        <v>0</v>
      </c>
    </row>
    <row r="305" spans="1:65" s="11" customFormat="1" ht="22.9" customHeight="1">
      <c r="A305" s="220"/>
      <c r="B305" s="221"/>
      <c r="C305" s="220"/>
      <c r="D305" s="222" t="s">
        <v>74</v>
      </c>
      <c r="E305" s="242" t="s">
        <v>1056</v>
      </c>
      <c r="F305" s="242" t="s">
        <v>1057</v>
      </c>
      <c r="G305" s="220"/>
      <c r="H305" s="220"/>
      <c r="I305" s="220"/>
      <c r="J305" s="243">
        <f>BK305</f>
        <v>0</v>
      </c>
      <c r="K305" s="220"/>
      <c r="L305" s="80"/>
      <c r="M305" s="82"/>
      <c r="N305" s="83"/>
      <c r="O305" s="83"/>
      <c r="P305" s="84">
        <f>SUM(P306:P315)</f>
        <v>0</v>
      </c>
      <c r="Q305" s="83"/>
      <c r="R305" s="84">
        <f>SUM(R306:R315)</f>
        <v>0</v>
      </c>
      <c r="S305" s="83"/>
      <c r="T305" s="85">
        <f>SUM(T306:T315)</f>
        <v>0</v>
      </c>
      <c r="AR305" s="81" t="s">
        <v>84</v>
      </c>
      <c r="AT305" s="86" t="s">
        <v>74</v>
      </c>
      <c r="AU305" s="86" t="s">
        <v>82</v>
      </c>
      <c r="AY305" s="81" t="s">
        <v>143</v>
      </c>
      <c r="BK305" s="87">
        <f>SUM(BK306:BK315)</f>
        <v>0</v>
      </c>
    </row>
    <row r="306" spans="1:65" s="2" customFormat="1" ht="34.5" customHeight="1">
      <c r="A306" s="148"/>
      <c r="B306" s="149"/>
      <c r="C306" s="225" t="s">
        <v>527</v>
      </c>
      <c r="D306" s="225" t="s">
        <v>144</v>
      </c>
      <c r="E306" s="226" t="s">
        <v>1058</v>
      </c>
      <c r="F306" s="227" t="s">
        <v>1498</v>
      </c>
      <c r="G306" s="228" t="s">
        <v>232</v>
      </c>
      <c r="H306" s="229">
        <v>1</v>
      </c>
      <c r="I306" s="88"/>
      <c r="J306" s="230">
        <f>ROUND(I306*H306,2)</f>
        <v>0</v>
      </c>
      <c r="K306" s="227" t="s">
        <v>1</v>
      </c>
      <c r="L306" s="25"/>
      <c r="M306" s="89" t="s">
        <v>1</v>
      </c>
      <c r="N306" s="90" t="s">
        <v>40</v>
      </c>
      <c r="O306" s="35"/>
      <c r="P306" s="91">
        <f>O306*H306</f>
        <v>0</v>
      </c>
      <c r="Q306" s="91">
        <v>0</v>
      </c>
      <c r="R306" s="91">
        <f>Q306*H306</f>
        <v>0</v>
      </c>
      <c r="S306" s="91">
        <v>0</v>
      </c>
      <c r="T306" s="92">
        <f>S306*H306</f>
        <v>0</v>
      </c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R306" s="93" t="s">
        <v>291</v>
      </c>
      <c r="AT306" s="93" t="s">
        <v>144</v>
      </c>
      <c r="AU306" s="93" t="s">
        <v>84</v>
      </c>
      <c r="AY306" s="18" t="s">
        <v>143</v>
      </c>
      <c r="BE306" s="94">
        <f>IF(N306="základní",J306,0)</f>
        <v>0</v>
      </c>
      <c r="BF306" s="94">
        <f>IF(N306="snížená",J306,0)</f>
        <v>0</v>
      </c>
      <c r="BG306" s="94">
        <f>IF(N306="zákl. přenesená",J306,0)</f>
        <v>0</v>
      </c>
      <c r="BH306" s="94">
        <f>IF(N306="sníž. přenesená",J306,0)</f>
        <v>0</v>
      </c>
      <c r="BI306" s="94">
        <f>IF(N306="nulová",J306,0)</f>
        <v>0</v>
      </c>
      <c r="BJ306" s="18" t="s">
        <v>82</v>
      </c>
      <c r="BK306" s="94">
        <f>ROUND(I306*H306,2)</f>
        <v>0</v>
      </c>
      <c r="BL306" s="18" t="s">
        <v>291</v>
      </c>
      <c r="BM306" s="93" t="s">
        <v>1059</v>
      </c>
    </row>
    <row r="307" spans="1:65" s="12" customFormat="1">
      <c r="A307" s="231"/>
      <c r="B307" s="232"/>
      <c r="C307" s="231"/>
      <c r="D307" s="233" t="s">
        <v>149</v>
      </c>
      <c r="E307" s="234" t="s">
        <v>1</v>
      </c>
      <c r="F307" s="235" t="s">
        <v>82</v>
      </c>
      <c r="G307" s="231"/>
      <c r="H307" s="236">
        <v>1</v>
      </c>
      <c r="I307" s="231"/>
      <c r="J307" s="231"/>
      <c r="K307" s="231"/>
      <c r="L307" s="95"/>
      <c r="M307" s="97"/>
      <c r="N307" s="98"/>
      <c r="O307" s="98"/>
      <c r="P307" s="98"/>
      <c r="Q307" s="98"/>
      <c r="R307" s="98"/>
      <c r="S307" s="98"/>
      <c r="T307" s="99"/>
      <c r="AT307" s="96" t="s">
        <v>149</v>
      </c>
      <c r="AU307" s="96" t="s">
        <v>84</v>
      </c>
      <c r="AV307" s="12" t="s">
        <v>84</v>
      </c>
      <c r="AW307" s="12" t="s">
        <v>31</v>
      </c>
      <c r="AX307" s="12" t="s">
        <v>82</v>
      </c>
      <c r="AY307" s="96" t="s">
        <v>143</v>
      </c>
    </row>
    <row r="308" spans="1:65" s="2" customFormat="1" ht="36.75" customHeight="1">
      <c r="A308" s="148"/>
      <c r="B308" s="149"/>
      <c r="C308" s="225" t="s">
        <v>532</v>
      </c>
      <c r="D308" s="225" t="s">
        <v>144</v>
      </c>
      <c r="E308" s="226" t="s">
        <v>1060</v>
      </c>
      <c r="F308" s="227" t="s">
        <v>1497</v>
      </c>
      <c r="G308" s="228" t="s">
        <v>232</v>
      </c>
      <c r="H308" s="229">
        <v>1</v>
      </c>
      <c r="I308" s="88"/>
      <c r="J308" s="230">
        <f>ROUND(I308*H308,2)</f>
        <v>0</v>
      </c>
      <c r="K308" s="227" t="s">
        <v>1</v>
      </c>
      <c r="L308" s="25"/>
      <c r="M308" s="89" t="s">
        <v>1</v>
      </c>
      <c r="N308" s="90" t="s">
        <v>40</v>
      </c>
      <c r="O308" s="35"/>
      <c r="P308" s="91">
        <f>O308*H308</f>
        <v>0</v>
      </c>
      <c r="Q308" s="91">
        <v>0</v>
      </c>
      <c r="R308" s="91">
        <f>Q308*H308</f>
        <v>0</v>
      </c>
      <c r="S308" s="91">
        <v>0</v>
      </c>
      <c r="T308" s="92">
        <f>S308*H308</f>
        <v>0</v>
      </c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R308" s="93" t="s">
        <v>291</v>
      </c>
      <c r="AT308" s="93" t="s">
        <v>144</v>
      </c>
      <c r="AU308" s="93" t="s">
        <v>84</v>
      </c>
      <c r="AY308" s="18" t="s">
        <v>143</v>
      </c>
      <c r="BE308" s="94">
        <f>IF(N308="základní",J308,0)</f>
        <v>0</v>
      </c>
      <c r="BF308" s="94">
        <f>IF(N308="snížená",J308,0)</f>
        <v>0</v>
      </c>
      <c r="BG308" s="94">
        <f>IF(N308="zákl. přenesená",J308,0)</f>
        <v>0</v>
      </c>
      <c r="BH308" s="94">
        <f>IF(N308="sníž. přenesená",J308,0)</f>
        <v>0</v>
      </c>
      <c r="BI308" s="94">
        <f>IF(N308="nulová",J308,0)</f>
        <v>0</v>
      </c>
      <c r="BJ308" s="18" t="s">
        <v>82</v>
      </c>
      <c r="BK308" s="94">
        <f>ROUND(I308*H308,2)</f>
        <v>0</v>
      </c>
      <c r="BL308" s="18" t="s">
        <v>291</v>
      </c>
      <c r="BM308" s="93" t="s">
        <v>1061</v>
      </c>
    </row>
    <row r="309" spans="1:65" s="12" customFormat="1">
      <c r="A309" s="231"/>
      <c r="B309" s="232"/>
      <c r="C309" s="231"/>
      <c r="D309" s="233" t="s">
        <v>149</v>
      </c>
      <c r="E309" s="234" t="s">
        <v>1</v>
      </c>
      <c r="F309" s="235">
        <v>1</v>
      </c>
      <c r="G309" s="231"/>
      <c r="H309" s="236">
        <v>1</v>
      </c>
      <c r="I309" s="231"/>
      <c r="J309" s="231"/>
      <c r="K309" s="231"/>
      <c r="L309" s="95"/>
      <c r="M309" s="97"/>
      <c r="N309" s="98"/>
      <c r="O309" s="98"/>
      <c r="P309" s="98"/>
      <c r="Q309" s="98"/>
      <c r="R309" s="98"/>
      <c r="S309" s="98"/>
      <c r="T309" s="99"/>
      <c r="AT309" s="96" t="s">
        <v>149</v>
      </c>
      <c r="AU309" s="96" t="s">
        <v>84</v>
      </c>
      <c r="AV309" s="12" t="s">
        <v>84</v>
      </c>
      <c r="AW309" s="12" t="s">
        <v>31</v>
      </c>
      <c r="AX309" s="12" t="s">
        <v>82</v>
      </c>
      <c r="AY309" s="96" t="s">
        <v>143</v>
      </c>
    </row>
    <row r="310" spans="1:65" s="2" customFormat="1" ht="21.75" customHeight="1">
      <c r="A310" s="148"/>
      <c r="B310" s="149"/>
      <c r="C310" s="225" t="s">
        <v>539</v>
      </c>
      <c r="D310" s="225" t="s">
        <v>144</v>
      </c>
      <c r="E310" s="226" t="s">
        <v>1062</v>
      </c>
      <c r="F310" s="227" t="s">
        <v>1063</v>
      </c>
      <c r="G310" s="228" t="s">
        <v>232</v>
      </c>
      <c r="H310" s="229">
        <v>1</v>
      </c>
      <c r="I310" s="88"/>
      <c r="J310" s="230">
        <f>ROUND(I310*H310,2)</f>
        <v>0</v>
      </c>
      <c r="K310" s="227" t="s">
        <v>1</v>
      </c>
      <c r="L310" s="25"/>
      <c r="M310" s="89" t="s">
        <v>1</v>
      </c>
      <c r="N310" s="90" t="s">
        <v>40</v>
      </c>
      <c r="O310" s="35"/>
      <c r="P310" s="91">
        <f>O310*H310</f>
        <v>0</v>
      </c>
      <c r="Q310" s="91">
        <v>0</v>
      </c>
      <c r="R310" s="91">
        <f>Q310*H310</f>
        <v>0</v>
      </c>
      <c r="S310" s="91">
        <v>0</v>
      </c>
      <c r="T310" s="92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93" t="s">
        <v>291</v>
      </c>
      <c r="AT310" s="93" t="s">
        <v>144</v>
      </c>
      <c r="AU310" s="93" t="s">
        <v>84</v>
      </c>
      <c r="AY310" s="18" t="s">
        <v>143</v>
      </c>
      <c r="BE310" s="94">
        <f>IF(N310="základní",J310,0)</f>
        <v>0</v>
      </c>
      <c r="BF310" s="94">
        <f>IF(N310="snížená",J310,0)</f>
        <v>0</v>
      </c>
      <c r="BG310" s="94">
        <f>IF(N310="zákl. přenesená",J310,0)</f>
        <v>0</v>
      </c>
      <c r="BH310" s="94">
        <f>IF(N310="sníž. přenesená",J310,0)</f>
        <v>0</v>
      </c>
      <c r="BI310" s="94">
        <f>IF(N310="nulová",J310,0)</f>
        <v>0</v>
      </c>
      <c r="BJ310" s="18" t="s">
        <v>82</v>
      </c>
      <c r="BK310" s="94">
        <f>ROUND(I310*H310,2)</f>
        <v>0</v>
      </c>
      <c r="BL310" s="18" t="s">
        <v>291</v>
      </c>
      <c r="BM310" s="93" t="s">
        <v>1064</v>
      </c>
    </row>
    <row r="311" spans="1:65" s="12" customFormat="1">
      <c r="A311" s="231"/>
      <c r="B311" s="232"/>
      <c r="C311" s="231"/>
      <c r="D311" s="233" t="s">
        <v>149</v>
      </c>
      <c r="E311" s="234" t="s">
        <v>1</v>
      </c>
      <c r="F311" s="235" t="s">
        <v>82</v>
      </c>
      <c r="G311" s="231"/>
      <c r="H311" s="236">
        <v>1</v>
      </c>
      <c r="I311" s="231"/>
      <c r="J311" s="231"/>
      <c r="K311" s="231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82</v>
      </c>
      <c r="AY311" s="96" t="s">
        <v>143</v>
      </c>
    </row>
    <row r="312" spans="1:65" s="2" customFormat="1" ht="33" customHeight="1">
      <c r="A312" s="148"/>
      <c r="B312" s="149"/>
      <c r="C312" s="225" t="s">
        <v>545</v>
      </c>
      <c r="D312" s="225" t="s">
        <v>144</v>
      </c>
      <c r="E312" s="226" t="s">
        <v>1065</v>
      </c>
      <c r="F312" s="227" t="s">
        <v>1499</v>
      </c>
      <c r="G312" s="228" t="s">
        <v>1066</v>
      </c>
      <c r="H312" s="229">
        <v>1</v>
      </c>
      <c r="I312" s="88"/>
      <c r="J312" s="230">
        <f>ROUND(I312*H312,2)</f>
        <v>0</v>
      </c>
      <c r="K312" s="227" t="s">
        <v>1</v>
      </c>
      <c r="L312" s="25"/>
      <c r="M312" s="89" t="s">
        <v>1</v>
      </c>
      <c r="N312" s="90" t="s">
        <v>40</v>
      </c>
      <c r="O312" s="35"/>
      <c r="P312" s="91">
        <f>O312*H312</f>
        <v>0</v>
      </c>
      <c r="Q312" s="91">
        <v>0</v>
      </c>
      <c r="R312" s="91">
        <f>Q312*H312</f>
        <v>0</v>
      </c>
      <c r="S312" s="91">
        <v>0</v>
      </c>
      <c r="T312" s="92">
        <f>S312*H312</f>
        <v>0</v>
      </c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R312" s="93" t="s">
        <v>291</v>
      </c>
      <c r="AT312" s="93" t="s">
        <v>144</v>
      </c>
      <c r="AU312" s="93" t="s">
        <v>84</v>
      </c>
      <c r="AY312" s="18" t="s">
        <v>143</v>
      </c>
      <c r="BE312" s="94">
        <f>IF(N312="základní",J312,0)</f>
        <v>0</v>
      </c>
      <c r="BF312" s="94">
        <f>IF(N312="snížená",J312,0)</f>
        <v>0</v>
      </c>
      <c r="BG312" s="94">
        <f>IF(N312="zákl. přenesená",J312,0)</f>
        <v>0</v>
      </c>
      <c r="BH312" s="94">
        <f>IF(N312="sníž. přenesená",J312,0)</f>
        <v>0</v>
      </c>
      <c r="BI312" s="94">
        <f>IF(N312="nulová",J312,0)</f>
        <v>0</v>
      </c>
      <c r="BJ312" s="18" t="s">
        <v>82</v>
      </c>
      <c r="BK312" s="94">
        <f>ROUND(I312*H312,2)</f>
        <v>0</v>
      </c>
      <c r="BL312" s="18" t="s">
        <v>291</v>
      </c>
      <c r="BM312" s="93" t="s">
        <v>1067</v>
      </c>
    </row>
    <row r="313" spans="1:65" s="12" customFormat="1">
      <c r="A313" s="231"/>
      <c r="B313" s="232"/>
      <c r="C313" s="231"/>
      <c r="D313" s="233" t="s">
        <v>149</v>
      </c>
      <c r="E313" s="234" t="s">
        <v>1</v>
      </c>
      <c r="F313" s="235" t="s">
        <v>82</v>
      </c>
      <c r="G313" s="231"/>
      <c r="H313" s="236">
        <v>1</v>
      </c>
      <c r="I313" s="231"/>
      <c r="J313" s="231"/>
      <c r="K313" s="231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82</v>
      </c>
      <c r="AY313" s="96" t="s">
        <v>143</v>
      </c>
    </row>
    <row r="314" spans="1:65" s="2" customFormat="1" ht="25.5" customHeight="1">
      <c r="A314" s="148"/>
      <c r="B314" s="149"/>
      <c r="C314" s="225" t="s">
        <v>687</v>
      </c>
      <c r="D314" s="225" t="s">
        <v>144</v>
      </c>
      <c r="E314" s="226" t="s">
        <v>1068</v>
      </c>
      <c r="F314" s="227" t="s">
        <v>1069</v>
      </c>
      <c r="G314" s="228" t="s">
        <v>146</v>
      </c>
      <c r="H314" s="229">
        <v>1</v>
      </c>
      <c r="I314" s="88"/>
      <c r="J314" s="230">
        <f>ROUND(I314*H314,2)</f>
        <v>0</v>
      </c>
      <c r="K314" s="227" t="s">
        <v>1</v>
      </c>
      <c r="L314" s="25"/>
      <c r="M314" s="89" t="s">
        <v>1</v>
      </c>
      <c r="N314" s="90" t="s">
        <v>40</v>
      </c>
      <c r="O314" s="35"/>
      <c r="P314" s="91">
        <f>O314*H314</f>
        <v>0</v>
      </c>
      <c r="Q314" s="91">
        <v>0</v>
      </c>
      <c r="R314" s="91">
        <f>Q314*H314</f>
        <v>0</v>
      </c>
      <c r="S314" s="91">
        <v>0</v>
      </c>
      <c r="T314" s="92">
        <f>S314*H314</f>
        <v>0</v>
      </c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R314" s="93" t="s">
        <v>291</v>
      </c>
      <c r="AT314" s="93" t="s">
        <v>144</v>
      </c>
      <c r="AU314" s="93" t="s">
        <v>84</v>
      </c>
      <c r="AY314" s="18" t="s">
        <v>143</v>
      </c>
      <c r="BE314" s="94">
        <f>IF(N314="základní",J314,0)</f>
        <v>0</v>
      </c>
      <c r="BF314" s="94">
        <f>IF(N314="snížená",J314,0)</f>
        <v>0</v>
      </c>
      <c r="BG314" s="94">
        <f>IF(N314="zákl. přenesená",J314,0)</f>
        <v>0</v>
      </c>
      <c r="BH314" s="94">
        <f>IF(N314="sníž. přenesená",J314,0)</f>
        <v>0</v>
      </c>
      <c r="BI314" s="94">
        <f>IF(N314="nulová",J314,0)</f>
        <v>0</v>
      </c>
      <c r="BJ314" s="18" t="s">
        <v>82</v>
      </c>
      <c r="BK314" s="94">
        <f>ROUND(I314*H314,2)</f>
        <v>0</v>
      </c>
      <c r="BL314" s="18" t="s">
        <v>291</v>
      </c>
      <c r="BM314" s="93" t="s">
        <v>1070</v>
      </c>
    </row>
    <row r="315" spans="1:65" s="12" customFormat="1">
      <c r="A315" s="231"/>
      <c r="B315" s="232"/>
      <c r="C315" s="231"/>
      <c r="D315" s="233" t="s">
        <v>149</v>
      </c>
      <c r="E315" s="234" t="s">
        <v>1</v>
      </c>
      <c r="F315" s="235" t="s">
        <v>82</v>
      </c>
      <c r="G315" s="231"/>
      <c r="H315" s="236">
        <v>1</v>
      </c>
      <c r="I315" s="231"/>
      <c r="J315" s="231"/>
      <c r="K315" s="231"/>
      <c r="L315" s="95"/>
      <c r="M315" s="129"/>
      <c r="N315" s="130"/>
      <c r="O315" s="130"/>
      <c r="P315" s="130"/>
      <c r="Q315" s="130"/>
      <c r="R315" s="130"/>
      <c r="S315" s="130"/>
      <c r="T315" s="131"/>
      <c r="AT315" s="96" t="s">
        <v>149</v>
      </c>
      <c r="AU315" s="96" t="s">
        <v>84</v>
      </c>
      <c r="AV315" s="12" t="s">
        <v>84</v>
      </c>
      <c r="AW315" s="12" t="s">
        <v>31</v>
      </c>
      <c r="AX315" s="12" t="s">
        <v>82</v>
      </c>
      <c r="AY315" s="96" t="s">
        <v>143</v>
      </c>
    </row>
    <row r="316" spans="1:65" s="2" customFormat="1" ht="6.95" customHeight="1">
      <c r="A316" s="148"/>
      <c r="B316" s="164"/>
      <c r="C316" s="165"/>
      <c r="D316" s="165"/>
      <c r="E316" s="165"/>
      <c r="F316" s="165"/>
      <c r="G316" s="165"/>
      <c r="H316" s="165"/>
      <c r="I316" s="165"/>
      <c r="J316" s="165"/>
      <c r="K316" s="165"/>
      <c r="L316" s="25"/>
      <c r="M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</row>
  </sheetData>
  <sheetProtection password="EDCC" sheet="1" objects="1" scenarios="1" autoFilter="0"/>
  <autoFilter ref="C128:K315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abSelected="1" topLeftCell="A119" workbookViewId="0">
      <selection activeCell="F139" sqref="F139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103</v>
      </c>
      <c r="AZ2" s="105" t="s">
        <v>169</v>
      </c>
      <c r="BA2" s="105" t="s">
        <v>169</v>
      </c>
      <c r="BB2" s="105" t="s">
        <v>1</v>
      </c>
      <c r="BC2" s="105" t="s">
        <v>1071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554</v>
      </c>
      <c r="BA3" s="105" t="s">
        <v>554</v>
      </c>
      <c r="BB3" s="105" t="s">
        <v>1</v>
      </c>
      <c r="BC3" s="105" t="s">
        <v>1072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1073</v>
      </c>
      <c r="BA4" s="105" t="s">
        <v>1073</v>
      </c>
      <c r="BB4" s="105" t="s">
        <v>1</v>
      </c>
      <c r="BC4" s="105" t="s">
        <v>1074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1075</v>
      </c>
      <c r="BA5" s="105" t="s">
        <v>1075</v>
      </c>
      <c r="BB5" s="105" t="s">
        <v>1</v>
      </c>
      <c r="BC5" s="105" t="s">
        <v>1076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174</v>
      </c>
      <c r="BA6" s="105" t="s">
        <v>174</v>
      </c>
      <c r="BB6" s="105" t="s">
        <v>1</v>
      </c>
      <c r="BC6" s="105" t="s">
        <v>1077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  <c r="AZ7" s="105" t="s">
        <v>178</v>
      </c>
      <c r="BA7" s="105" t="s">
        <v>178</v>
      </c>
      <c r="BB7" s="105" t="s">
        <v>1</v>
      </c>
      <c r="BC7" s="105" t="s">
        <v>1078</v>
      </c>
      <c r="BD7" s="105" t="s">
        <v>84</v>
      </c>
    </row>
    <row r="8" spans="1:5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  <c r="AZ8" s="105" t="s">
        <v>181</v>
      </c>
      <c r="BA8" s="105" t="s">
        <v>181</v>
      </c>
      <c r="BB8" s="105" t="s">
        <v>1</v>
      </c>
      <c r="BC8" s="105" t="s">
        <v>1079</v>
      </c>
      <c r="BD8" s="105" t="s">
        <v>84</v>
      </c>
    </row>
    <row r="9" spans="1:56" s="2" customFormat="1" ht="16.5" customHeight="1">
      <c r="A9" s="148"/>
      <c r="B9" s="149"/>
      <c r="C9" s="148"/>
      <c r="D9" s="148"/>
      <c r="E9" s="334" t="s">
        <v>180</v>
      </c>
      <c r="F9" s="333"/>
      <c r="G9" s="333"/>
      <c r="H9" s="333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Z9" s="105" t="s">
        <v>559</v>
      </c>
      <c r="BA9" s="105" t="s">
        <v>559</v>
      </c>
      <c r="BB9" s="105" t="s">
        <v>1</v>
      </c>
      <c r="BC9" s="105" t="s">
        <v>1080</v>
      </c>
      <c r="BD9" s="105" t="s">
        <v>84</v>
      </c>
    </row>
    <row r="10" spans="1:5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Z10" s="105" t="s">
        <v>184</v>
      </c>
      <c r="BA10" s="105" t="s">
        <v>184</v>
      </c>
      <c r="BB10" s="105" t="s">
        <v>1</v>
      </c>
      <c r="BC10" s="105" t="s">
        <v>1081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292" t="s">
        <v>1082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563</v>
      </c>
      <c r="BA11" s="105" t="s">
        <v>563</v>
      </c>
      <c r="BB11" s="105" t="s">
        <v>1</v>
      </c>
      <c r="BC11" s="105" t="s">
        <v>1083</v>
      </c>
      <c r="BD11" s="105" t="s">
        <v>84</v>
      </c>
    </row>
    <row r="12" spans="1:5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1084</v>
      </c>
      <c r="BA12" s="105" t="s">
        <v>1084</v>
      </c>
      <c r="BB12" s="105" t="s">
        <v>1</v>
      </c>
      <c r="BC12" s="105" t="s">
        <v>1085</v>
      </c>
      <c r="BD12" s="105" t="s">
        <v>84</v>
      </c>
    </row>
    <row r="13" spans="1:5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196</v>
      </c>
      <c r="BA13" s="105" t="s">
        <v>197</v>
      </c>
      <c r="BB13" s="105" t="s">
        <v>1</v>
      </c>
      <c r="BC13" s="105" t="s">
        <v>1086</v>
      </c>
      <c r="BD13" s="105" t="s">
        <v>84</v>
      </c>
    </row>
    <row r="14" spans="1:5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18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201</v>
      </c>
      <c r="BA14" s="105" t="s">
        <v>201</v>
      </c>
      <c r="BB14" s="105" t="s">
        <v>1</v>
      </c>
      <c r="BC14" s="105" t="s">
        <v>1087</v>
      </c>
      <c r="BD14" s="105" t="s">
        <v>84</v>
      </c>
    </row>
    <row r="15" spans="1:5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570</v>
      </c>
      <c r="BA15" s="105" t="s">
        <v>570</v>
      </c>
      <c r="BB15" s="105" t="s">
        <v>1</v>
      </c>
      <c r="BC15" s="105" t="s">
        <v>1088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203</v>
      </c>
      <c r="BA16" s="105" t="s">
        <v>203</v>
      </c>
      <c r="BB16" s="105" t="s">
        <v>1</v>
      </c>
      <c r="BC16" s="105" t="s">
        <v>1089</v>
      </c>
      <c r="BD16" s="105" t="s">
        <v>84</v>
      </c>
    </row>
    <row r="17" spans="1:56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1090</v>
      </c>
      <c r="BA17" s="105" t="s">
        <v>1090</v>
      </c>
      <c r="BB17" s="105" t="s">
        <v>1</v>
      </c>
      <c r="BC17" s="105" t="s">
        <v>1076</v>
      </c>
      <c r="BD17" s="105" t="s">
        <v>84</v>
      </c>
    </row>
    <row r="18" spans="1:56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206</v>
      </c>
      <c r="BA18" s="105" t="s">
        <v>206</v>
      </c>
      <c r="BB18" s="105" t="s">
        <v>1</v>
      </c>
      <c r="BC18" s="105" t="s">
        <v>1091</v>
      </c>
      <c r="BD18" s="105" t="s">
        <v>84</v>
      </c>
    </row>
    <row r="19" spans="1:56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208</v>
      </c>
      <c r="BA19" s="105" t="s">
        <v>208</v>
      </c>
      <c r="BB19" s="105" t="s">
        <v>1</v>
      </c>
      <c r="BC19" s="105" t="s">
        <v>1092</v>
      </c>
      <c r="BD19" s="105" t="s">
        <v>84</v>
      </c>
    </row>
    <row r="20" spans="1:56" s="2" customFormat="1" ht="18" customHeight="1">
      <c r="A20" s="148"/>
      <c r="B20" s="149"/>
      <c r="C20" s="148"/>
      <c r="D20" s="148"/>
      <c r="E20" s="336" t="str">
        <f>'Rekapitulace stavby'!E14</f>
        <v>Vyplň údaj</v>
      </c>
      <c r="F20" s="337"/>
      <c r="G20" s="337"/>
      <c r="H20" s="337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210</v>
      </c>
      <c r="BA20" s="105" t="s">
        <v>210</v>
      </c>
      <c r="BB20" s="105" t="s">
        <v>1</v>
      </c>
      <c r="BC20" s="105" t="s">
        <v>1093</v>
      </c>
      <c r="BD20" s="105" t="s">
        <v>84</v>
      </c>
    </row>
    <row r="21" spans="1:56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212</v>
      </c>
      <c r="BA21" s="105" t="s">
        <v>212</v>
      </c>
      <c r="BB21" s="105" t="s">
        <v>1</v>
      </c>
      <c r="BC21" s="105" t="s">
        <v>1094</v>
      </c>
      <c r="BD21" s="105" t="s">
        <v>84</v>
      </c>
    </row>
    <row r="22" spans="1:56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56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8" customFormat="1" ht="16.5" customHeight="1">
      <c r="A29" s="188"/>
      <c r="B29" s="189"/>
      <c r="C29" s="188"/>
      <c r="D29" s="188"/>
      <c r="E29" s="307" t="s">
        <v>1</v>
      </c>
      <c r="F29" s="307"/>
      <c r="G29" s="307"/>
      <c r="H29" s="307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56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56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ROUND(J128,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ROUND((SUM(BE128:BE312)),  2)</f>
        <v>0</v>
      </c>
      <c r="G35" s="148"/>
      <c r="H35" s="148"/>
      <c r="I35" s="196">
        <v>0.21</v>
      </c>
      <c r="J35" s="195">
        <f>ROUND(((SUM(BE128:BE312))*I35),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ROUND((SUM(BF128:BF312)),  2)</f>
        <v>0</v>
      </c>
      <c r="G36" s="148"/>
      <c r="H36" s="148"/>
      <c r="I36" s="196">
        <v>0.15</v>
      </c>
      <c r="J36" s="195">
        <f>ROUND(((SUM(BF128:BF312))*I36),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ROUND((SUM(BG128:BG312)),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ROUND((SUM(BH128:BH312)),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ROUND((SUM(BI128:BI312)),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34" t="s">
        <v>180</v>
      </c>
      <c r="F87" s="333"/>
      <c r="G87" s="333"/>
      <c r="H87" s="333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2" t="str">
        <f>E11</f>
        <v>4 - DSO 03.4 Přípojka NN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J128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214</v>
      </c>
      <c r="E99" s="212"/>
      <c r="F99" s="212"/>
      <c r="G99" s="212"/>
      <c r="H99" s="212"/>
      <c r="I99" s="212"/>
      <c r="J99" s="213">
        <f>J129</f>
        <v>0</v>
      </c>
      <c r="K99" s="209"/>
      <c r="L99" s="74"/>
    </row>
    <row r="100" spans="1:47" s="13" customFormat="1" ht="19.899999999999999" customHeight="1">
      <c r="A100" s="184"/>
      <c r="B100" s="238"/>
      <c r="C100" s="184"/>
      <c r="D100" s="239" t="s">
        <v>215</v>
      </c>
      <c r="E100" s="240"/>
      <c r="F100" s="240"/>
      <c r="G100" s="240"/>
      <c r="H100" s="240"/>
      <c r="I100" s="240"/>
      <c r="J100" s="241">
        <f>J130</f>
        <v>0</v>
      </c>
      <c r="K100" s="184"/>
      <c r="L100" s="106"/>
    </row>
    <row r="101" spans="1:47" s="13" customFormat="1" ht="19.899999999999999" customHeight="1">
      <c r="A101" s="184"/>
      <c r="B101" s="238"/>
      <c r="C101" s="184"/>
      <c r="D101" s="239" t="s">
        <v>218</v>
      </c>
      <c r="E101" s="240"/>
      <c r="F101" s="240"/>
      <c r="G101" s="240"/>
      <c r="H101" s="240"/>
      <c r="I101" s="240"/>
      <c r="J101" s="241">
        <f>J238</f>
        <v>0</v>
      </c>
      <c r="K101" s="184"/>
      <c r="L101" s="106"/>
    </row>
    <row r="102" spans="1:47" s="13" customFormat="1" ht="19.899999999999999" customHeight="1">
      <c r="A102" s="184"/>
      <c r="B102" s="238"/>
      <c r="C102" s="184"/>
      <c r="D102" s="239" t="s">
        <v>219</v>
      </c>
      <c r="E102" s="240"/>
      <c r="F102" s="240"/>
      <c r="G102" s="240"/>
      <c r="H102" s="240"/>
      <c r="I102" s="240"/>
      <c r="J102" s="241">
        <f>J242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221</v>
      </c>
      <c r="E103" s="240"/>
      <c r="F103" s="240"/>
      <c r="G103" s="240"/>
      <c r="H103" s="240"/>
      <c r="I103" s="240"/>
      <c r="J103" s="241">
        <f>J253</f>
        <v>0</v>
      </c>
      <c r="K103" s="184"/>
      <c r="L103" s="106"/>
    </row>
    <row r="104" spans="1:47" s="9" customFormat="1" ht="24.95" customHeight="1">
      <c r="A104" s="209"/>
      <c r="B104" s="210"/>
      <c r="C104" s="209"/>
      <c r="D104" s="211" t="s">
        <v>885</v>
      </c>
      <c r="E104" s="212"/>
      <c r="F104" s="212"/>
      <c r="G104" s="212"/>
      <c r="H104" s="212"/>
      <c r="I104" s="212"/>
      <c r="J104" s="213">
        <f>J304</f>
        <v>0</v>
      </c>
      <c r="K104" s="209"/>
      <c r="L104" s="74"/>
    </row>
    <row r="105" spans="1:47" s="9" customFormat="1" ht="24.95" customHeight="1">
      <c r="A105" s="209"/>
      <c r="B105" s="210"/>
      <c r="C105" s="209"/>
      <c r="D105" s="211" t="s">
        <v>222</v>
      </c>
      <c r="E105" s="212"/>
      <c r="F105" s="212"/>
      <c r="G105" s="212"/>
      <c r="H105" s="212"/>
      <c r="I105" s="212"/>
      <c r="J105" s="213">
        <f>J305</f>
        <v>0</v>
      </c>
      <c r="K105" s="209"/>
      <c r="L105" s="74"/>
    </row>
    <row r="106" spans="1:47" s="13" customFormat="1" ht="19.899999999999999" customHeight="1">
      <c r="A106" s="184"/>
      <c r="B106" s="238"/>
      <c r="C106" s="184"/>
      <c r="D106" s="239" t="s">
        <v>223</v>
      </c>
      <c r="E106" s="240"/>
      <c r="F106" s="240"/>
      <c r="G106" s="240"/>
      <c r="H106" s="240"/>
      <c r="I106" s="240"/>
      <c r="J106" s="241">
        <f>J306</f>
        <v>0</v>
      </c>
      <c r="K106" s="184"/>
      <c r="L106" s="106"/>
    </row>
    <row r="107" spans="1:47" s="2" customFormat="1" ht="21.75" customHeight="1">
      <c r="A107" s="148"/>
      <c r="B107" s="149"/>
      <c r="C107" s="148"/>
      <c r="D107" s="148"/>
      <c r="E107" s="148"/>
      <c r="F107" s="148"/>
      <c r="G107" s="148"/>
      <c r="H107" s="148"/>
      <c r="I107" s="148"/>
      <c r="J107" s="148"/>
      <c r="K107" s="148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47" s="2" customFormat="1" ht="6.95" customHeight="1">
      <c r="A108" s="148"/>
      <c r="B108" s="164"/>
      <c r="C108" s="165"/>
      <c r="D108" s="165"/>
      <c r="E108" s="165"/>
      <c r="F108" s="165"/>
      <c r="G108" s="165"/>
      <c r="H108" s="165"/>
      <c r="I108" s="165"/>
      <c r="J108" s="165"/>
      <c r="K108" s="165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12" spans="1:47" s="2" customFormat="1" ht="6.95" customHeight="1">
      <c r="A112" s="148"/>
      <c r="B112" s="166"/>
      <c r="C112" s="167"/>
      <c r="D112" s="167"/>
      <c r="E112" s="167"/>
      <c r="F112" s="167"/>
      <c r="G112" s="167"/>
      <c r="H112" s="167"/>
      <c r="I112" s="167"/>
      <c r="J112" s="167"/>
      <c r="K112" s="167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24.95" customHeight="1">
      <c r="A113" s="148"/>
      <c r="B113" s="149"/>
      <c r="C113" s="142" t="s">
        <v>128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6.95" customHeight="1">
      <c r="A114" s="148"/>
      <c r="B114" s="149"/>
      <c r="C114" s="148"/>
      <c r="D114" s="148"/>
      <c r="E114" s="148"/>
      <c r="F114" s="148"/>
      <c r="G114" s="148"/>
      <c r="H114" s="148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2" customFormat="1" ht="12" customHeight="1">
      <c r="A115" s="148"/>
      <c r="B115" s="149"/>
      <c r="C115" s="145" t="s">
        <v>16</v>
      </c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3" s="2" customFormat="1" ht="23.25" customHeight="1">
      <c r="A116" s="148"/>
      <c r="B116" s="149"/>
      <c r="C116" s="148"/>
      <c r="D116" s="148"/>
      <c r="E116" s="334" t="str">
        <f>E7</f>
        <v>Třebíč, Karlovo náměstí, Rekonstrukce vodovodu a kanalizace - Akumulace dešťové vody</v>
      </c>
      <c r="F116" s="335"/>
      <c r="G116" s="335"/>
      <c r="H116" s="335"/>
      <c r="I116" s="148"/>
      <c r="J116" s="148"/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3" s="1" customFormat="1" ht="12" customHeight="1">
      <c r="A117" s="138"/>
      <c r="B117" s="141"/>
      <c r="C117" s="145" t="s">
        <v>120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34" t="s">
        <v>180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183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16.5" customHeight="1">
      <c r="A120" s="148"/>
      <c r="B120" s="149"/>
      <c r="C120" s="148"/>
      <c r="D120" s="148"/>
      <c r="E120" s="292" t="str">
        <f>E11</f>
        <v>4 - DSO 03.4 Přípojka NN</v>
      </c>
      <c r="F120" s="333"/>
      <c r="G120" s="333"/>
      <c r="H120" s="333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F14</f>
        <v>Třebíč</v>
      </c>
      <c r="G122" s="148"/>
      <c r="H122" s="148"/>
      <c r="I122" s="145" t="s">
        <v>22</v>
      </c>
      <c r="J122" s="187" t="str">
        <f>IF(J14="","",J14)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E17</f>
        <v>Vodovody a kanalizace Třebíč</v>
      </c>
      <c r="G124" s="148"/>
      <c r="H124" s="148"/>
      <c r="I124" s="145" t="s">
        <v>29</v>
      </c>
      <c r="J124" s="205" t="str">
        <f>E23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IF(E20="","",E20)</f>
        <v>Vyplň údaj</v>
      </c>
      <c r="G125" s="148"/>
      <c r="H125" s="148"/>
      <c r="I125" s="145" t="s">
        <v>32</v>
      </c>
      <c r="J125" s="205" t="str">
        <f>E26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P129+P304+P305</f>
        <v>0</v>
      </c>
      <c r="Q128" s="42"/>
      <c r="R128" s="77">
        <f>R129+R304+R305</f>
        <v>14.483902999999998</v>
      </c>
      <c r="S128" s="42"/>
      <c r="T128" s="78">
        <f>T129+T304+T305</f>
        <v>64.923244999999994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BK129+BK304+BK305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P130+P238+P242+P253</f>
        <v>0</v>
      </c>
      <c r="Q129" s="83"/>
      <c r="R129" s="84">
        <f>R130+R238+R242+R253</f>
        <v>0.39281300000000008</v>
      </c>
      <c r="S129" s="83"/>
      <c r="T129" s="85">
        <f>T130+T238+T242+T253</f>
        <v>64.923244999999994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BK130+BK238+BK242+BK253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SUM(P131:P237)</f>
        <v>0</v>
      </c>
      <c r="Q130" s="83"/>
      <c r="R130" s="84">
        <f>SUM(R131:R237)</f>
        <v>0.39281300000000008</v>
      </c>
      <c r="S130" s="83"/>
      <c r="T130" s="85">
        <f>SUM(T131:T237)</f>
        <v>64.923244999999994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SUM(BK131:BK237)</f>
        <v>0</v>
      </c>
    </row>
    <row r="131" spans="1:65" s="2" customFormat="1" ht="13.5" customHeight="1">
      <c r="A131" s="148"/>
      <c r="B131" s="149"/>
      <c r="C131" s="225">
        <v>1</v>
      </c>
      <c r="D131" s="225"/>
      <c r="E131" s="226"/>
      <c r="F131" s="287" t="s">
        <v>1503</v>
      </c>
      <c r="G131" s="228"/>
      <c r="H131" s="229"/>
      <c r="I131" s="265"/>
      <c r="J131" s="230">
        <f>ROUND(I131*H131,2)</f>
        <v>0</v>
      </c>
      <c r="K131" s="227" t="s">
        <v>1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1095</v>
      </c>
    </row>
    <row r="132" spans="1:65" s="12" customFormat="1">
      <c r="A132" s="231"/>
      <c r="B132" s="232"/>
      <c r="C132" s="231"/>
      <c r="D132" s="233"/>
      <c r="E132" s="234" t="s">
        <v>1</v>
      </c>
      <c r="F132" s="235"/>
      <c r="G132" s="231"/>
      <c r="H132" s="236"/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82</v>
      </c>
      <c r="AY132" s="96" t="s">
        <v>143</v>
      </c>
    </row>
    <row r="133" spans="1:65" s="2" customFormat="1" ht="17.25" customHeight="1">
      <c r="A133" s="148"/>
      <c r="B133" s="149"/>
      <c r="C133" s="225" t="s">
        <v>84</v>
      </c>
      <c r="D133" s="225"/>
      <c r="E133" s="226"/>
      <c r="F133" s="287" t="s">
        <v>1503</v>
      </c>
      <c r="G133" s="228"/>
      <c r="H133" s="229"/>
      <c r="I133" s="265"/>
      <c r="J133" s="230">
        <f>ROUND(I133*H133,2)</f>
        <v>0</v>
      </c>
      <c r="K133" s="227" t="s">
        <v>1</v>
      </c>
      <c r="L133" s="25"/>
      <c r="M133" s="89" t="s">
        <v>1</v>
      </c>
      <c r="N133" s="90" t="s">
        <v>40</v>
      </c>
      <c r="O133" s="35"/>
      <c r="P133" s="91">
        <f>O133*H133</f>
        <v>0</v>
      </c>
      <c r="Q133" s="91">
        <v>0</v>
      </c>
      <c r="R133" s="91">
        <f>Q133*H133</f>
        <v>0</v>
      </c>
      <c r="S133" s="91">
        <v>0</v>
      </c>
      <c r="T133" s="92">
        <f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93" t="s">
        <v>101</v>
      </c>
      <c r="AT133" s="93" t="s">
        <v>144</v>
      </c>
      <c r="AU133" s="93" t="s">
        <v>84</v>
      </c>
      <c r="AY133" s="18" t="s">
        <v>143</v>
      </c>
      <c r="BE133" s="94">
        <f>IF(N133="základní",J133,0)</f>
        <v>0</v>
      </c>
      <c r="BF133" s="94">
        <f>IF(N133="snížená",J133,0)</f>
        <v>0</v>
      </c>
      <c r="BG133" s="94">
        <f>IF(N133="zákl. přenesená",J133,0)</f>
        <v>0</v>
      </c>
      <c r="BH133" s="94">
        <f>IF(N133="sníž. přenesená",J133,0)</f>
        <v>0</v>
      </c>
      <c r="BI133" s="94">
        <f>IF(N133="nulová",J133,0)</f>
        <v>0</v>
      </c>
      <c r="BJ133" s="18" t="s">
        <v>82</v>
      </c>
      <c r="BK133" s="94">
        <f>ROUND(I133*H133,2)</f>
        <v>0</v>
      </c>
      <c r="BL133" s="18" t="s">
        <v>101</v>
      </c>
      <c r="BM133" s="93" t="s">
        <v>1096</v>
      </c>
    </row>
    <row r="134" spans="1:65" s="12" customFormat="1">
      <c r="A134" s="231"/>
      <c r="B134" s="232"/>
      <c r="C134" s="231"/>
      <c r="D134" s="233"/>
      <c r="E134" s="234" t="s">
        <v>1</v>
      </c>
      <c r="F134" s="235"/>
      <c r="G134" s="231"/>
      <c r="H134" s="236"/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 ht="10.5" customHeight="1">
      <c r="A135" s="231"/>
      <c r="B135" s="232"/>
      <c r="C135" s="231"/>
      <c r="D135" s="233"/>
      <c r="E135" s="234" t="s">
        <v>1</v>
      </c>
      <c r="F135" s="235"/>
      <c r="G135" s="231"/>
      <c r="H135" s="236"/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 hidden="1">
      <c r="A136" s="248"/>
      <c r="B136" s="249"/>
      <c r="C136" s="248"/>
      <c r="D136" s="233"/>
      <c r="E136" s="250" t="s">
        <v>1</v>
      </c>
      <c r="F136" s="251"/>
      <c r="G136" s="248"/>
      <c r="H136" s="252"/>
      <c r="I136" s="248"/>
      <c r="J136" s="248"/>
      <c r="K136" s="248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2" customFormat="1" ht="16.5" customHeight="1">
      <c r="A137" s="148"/>
      <c r="B137" s="149"/>
      <c r="C137" s="225" t="s">
        <v>85</v>
      </c>
      <c r="D137" s="225" t="s">
        <v>144</v>
      </c>
      <c r="E137" s="226" t="s">
        <v>248</v>
      </c>
      <c r="F137" s="227" t="s">
        <v>249</v>
      </c>
      <c r="G137" s="228" t="s">
        <v>245</v>
      </c>
      <c r="H137" s="229">
        <v>15.765000000000001</v>
      </c>
      <c r="I137" s="88"/>
      <c r="J137" s="230">
        <f>ROUND(I137*H137,2)</f>
        <v>0</v>
      </c>
      <c r="K137" s="227" t="s">
        <v>250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0.28100000000000003</v>
      </c>
      <c r="T137" s="92">
        <f>S137*H137</f>
        <v>4.4299650000000002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1097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184</v>
      </c>
      <c r="G138" s="231"/>
      <c r="H138" s="236">
        <v>15.765000000000001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21.75" customHeight="1">
      <c r="A139" s="148"/>
      <c r="B139" s="149"/>
      <c r="C139" s="225" t="s">
        <v>101</v>
      </c>
      <c r="D139" s="225" t="s">
        <v>144</v>
      </c>
      <c r="E139" s="226" t="s">
        <v>582</v>
      </c>
      <c r="F139" s="227" t="s">
        <v>583</v>
      </c>
      <c r="G139" s="228" t="s">
        <v>245</v>
      </c>
      <c r="H139" s="229">
        <v>2.37</v>
      </c>
      <c r="I139" s="88"/>
      <c r="J139" s="230">
        <f>ROUND(I139*H139,2)</f>
        <v>0</v>
      </c>
      <c r="K139" s="227" t="s">
        <v>250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0.26</v>
      </c>
      <c r="T139" s="92">
        <f>S139*H139</f>
        <v>0.61620000000000008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1098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563</v>
      </c>
      <c r="G140" s="231"/>
      <c r="H140" s="236">
        <v>2.37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48"/>
      <c r="B141" s="149"/>
      <c r="C141" s="225" t="s">
        <v>104</v>
      </c>
      <c r="D141" s="225" t="s">
        <v>144</v>
      </c>
      <c r="E141" s="226" t="s">
        <v>252</v>
      </c>
      <c r="F141" s="227" t="s">
        <v>253</v>
      </c>
      <c r="G141" s="228" t="s">
        <v>245</v>
      </c>
      <c r="H141" s="229">
        <v>33.405000000000001</v>
      </c>
      <c r="I141" s="88"/>
      <c r="J141" s="230">
        <f>ROUND(I141*H141,2)</f>
        <v>0</v>
      </c>
      <c r="K141" s="227" t="s">
        <v>250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0.32</v>
      </c>
      <c r="T141" s="92">
        <f>S141*H141</f>
        <v>10.6896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1099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181</v>
      </c>
      <c r="G142" s="231"/>
      <c r="H142" s="236">
        <v>33.405000000000001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21.75" customHeight="1">
      <c r="A143" s="148"/>
      <c r="B143" s="149"/>
      <c r="C143" s="225" t="s">
        <v>156</v>
      </c>
      <c r="D143" s="225" t="s">
        <v>144</v>
      </c>
      <c r="E143" s="226" t="s">
        <v>256</v>
      </c>
      <c r="F143" s="227" t="s">
        <v>257</v>
      </c>
      <c r="G143" s="228" t="s">
        <v>245</v>
      </c>
      <c r="H143" s="229">
        <v>31.594999999999999</v>
      </c>
      <c r="I143" s="88"/>
      <c r="J143" s="230">
        <f>ROUND(I143*H143,2)</f>
        <v>0</v>
      </c>
      <c r="K143" s="227" t="s">
        <v>250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0.28999999999999998</v>
      </c>
      <c r="T143" s="92">
        <f>S143*H143</f>
        <v>9.1625499999999995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1100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554</v>
      </c>
      <c r="G144" s="231"/>
      <c r="H144" s="236">
        <v>4.68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75</v>
      </c>
      <c r="AY144" s="96" t="s">
        <v>143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1075</v>
      </c>
      <c r="G145" s="231"/>
      <c r="H145" s="236">
        <v>8.7799999999999994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184</v>
      </c>
      <c r="G146" s="231"/>
      <c r="H146" s="236">
        <v>15.765000000000001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563</v>
      </c>
      <c r="G147" s="231"/>
      <c r="H147" s="236">
        <v>2.37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5" customFormat="1">
      <c r="A148" s="248"/>
      <c r="B148" s="249"/>
      <c r="C148" s="248"/>
      <c r="D148" s="233" t="s">
        <v>149</v>
      </c>
      <c r="E148" s="250" t="s">
        <v>1</v>
      </c>
      <c r="F148" s="251" t="s">
        <v>255</v>
      </c>
      <c r="G148" s="248"/>
      <c r="H148" s="252">
        <v>31.594999999999999</v>
      </c>
      <c r="I148" s="248"/>
      <c r="J148" s="248"/>
      <c r="K148" s="248"/>
      <c r="L148" s="112"/>
      <c r="M148" s="114"/>
      <c r="N148" s="115"/>
      <c r="O148" s="115"/>
      <c r="P148" s="115"/>
      <c r="Q148" s="115"/>
      <c r="R148" s="115"/>
      <c r="S148" s="115"/>
      <c r="T148" s="116"/>
      <c r="AT148" s="113" t="s">
        <v>149</v>
      </c>
      <c r="AU148" s="113" t="s">
        <v>84</v>
      </c>
      <c r="AV148" s="15" t="s">
        <v>101</v>
      </c>
      <c r="AW148" s="15" t="s">
        <v>31</v>
      </c>
      <c r="AX148" s="15" t="s">
        <v>82</v>
      </c>
      <c r="AY148" s="113" t="s">
        <v>143</v>
      </c>
    </row>
    <row r="149" spans="1:65" s="2" customFormat="1" ht="21.75" customHeight="1">
      <c r="A149" s="148"/>
      <c r="B149" s="149"/>
      <c r="C149" s="225" t="s">
        <v>159</v>
      </c>
      <c r="D149" s="225" t="s">
        <v>144</v>
      </c>
      <c r="E149" s="226" t="s">
        <v>259</v>
      </c>
      <c r="F149" s="227" t="s">
        <v>260</v>
      </c>
      <c r="G149" s="228" t="s">
        <v>245</v>
      </c>
      <c r="H149" s="229">
        <v>33.405000000000001</v>
      </c>
      <c r="I149" s="88"/>
      <c r="J149" s="230">
        <f>ROUND(I149*H149,2)</f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0.44</v>
      </c>
      <c r="T149" s="92">
        <f>S149*H149</f>
        <v>14.6982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1101</v>
      </c>
    </row>
    <row r="150" spans="1:65" s="12" customFormat="1">
      <c r="A150" s="231"/>
      <c r="B150" s="232"/>
      <c r="C150" s="231"/>
      <c r="D150" s="233" t="s">
        <v>149</v>
      </c>
      <c r="E150" s="234" t="s">
        <v>1</v>
      </c>
      <c r="F150" s="235" t="s">
        <v>181</v>
      </c>
      <c r="G150" s="231"/>
      <c r="H150" s="236">
        <v>33.405000000000001</v>
      </c>
      <c r="I150" s="231"/>
      <c r="J150" s="231"/>
      <c r="K150" s="231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48"/>
      <c r="B151" s="149"/>
      <c r="C151" s="225" t="s">
        <v>162</v>
      </c>
      <c r="D151" s="225" t="s">
        <v>144</v>
      </c>
      <c r="E151" s="226" t="s">
        <v>588</v>
      </c>
      <c r="F151" s="227" t="s">
        <v>589</v>
      </c>
      <c r="G151" s="228" t="s">
        <v>245</v>
      </c>
      <c r="H151" s="229">
        <v>4.68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</v>
      </c>
      <c r="R151" s="91">
        <f>Q151*H151</f>
        <v>0</v>
      </c>
      <c r="S151" s="91">
        <v>0.625</v>
      </c>
      <c r="T151" s="92">
        <f>S151*H151</f>
        <v>2.9249999999999998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1102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554</v>
      </c>
      <c r="G152" s="231"/>
      <c r="H152" s="236">
        <v>4.68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82</v>
      </c>
      <c r="AY152" s="96" t="s">
        <v>143</v>
      </c>
    </row>
    <row r="153" spans="1:65" s="2" customFormat="1" ht="21.75" customHeight="1">
      <c r="A153" s="148"/>
      <c r="B153" s="149"/>
      <c r="C153" s="225" t="s">
        <v>165</v>
      </c>
      <c r="D153" s="225" t="s">
        <v>144</v>
      </c>
      <c r="E153" s="226" t="s">
        <v>591</v>
      </c>
      <c r="F153" s="227" t="s">
        <v>592</v>
      </c>
      <c r="G153" s="228" t="s">
        <v>245</v>
      </c>
      <c r="H153" s="229">
        <v>4.68</v>
      </c>
      <c r="I153" s="88"/>
      <c r="J153" s="230">
        <f>ROUND(I153*H153,2)</f>
        <v>0</v>
      </c>
      <c r="K153" s="227" t="s">
        <v>250</v>
      </c>
      <c r="L153" s="25"/>
      <c r="M153" s="89" t="s">
        <v>1</v>
      </c>
      <c r="N153" s="90" t="s">
        <v>40</v>
      </c>
      <c r="O153" s="35"/>
      <c r="P153" s="91">
        <f>O153*H153</f>
        <v>0</v>
      </c>
      <c r="Q153" s="91">
        <v>0</v>
      </c>
      <c r="R153" s="91">
        <f>Q153*H153</f>
        <v>0</v>
      </c>
      <c r="S153" s="91">
        <v>0.22</v>
      </c>
      <c r="T153" s="92">
        <f>S153*H153</f>
        <v>1.0295999999999998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101</v>
      </c>
      <c r="AT153" s="93" t="s">
        <v>144</v>
      </c>
      <c r="AU153" s="93" t="s">
        <v>84</v>
      </c>
      <c r="AY153" s="18" t="s">
        <v>143</v>
      </c>
      <c r="BE153" s="94">
        <f>IF(N153="základní",J153,0)</f>
        <v>0</v>
      </c>
      <c r="BF153" s="94">
        <f>IF(N153="snížená",J153,0)</f>
        <v>0</v>
      </c>
      <c r="BG153" s="94">
        <f>IF(N153="zákl. přenesená",J153,0)</f>
        <v>0</v>
      </c>
      <c r="BH153" s="94">
        <f>IF(N153="sníž. přenesená",J153,0)</f>
        <v>0</v>
      </c>
      <c r="BI153" s="94">
        <f>IF(N153="nulová",J153,0)</f>
        <v>0</v>
      </c>
      <c r="BJ153" s="18" t="s">
        <v>82</v>
      </c>
      <c r="BK153" s="94">
        <f>ROUND(I153*H153,2)</f>
        <v>0</v>
      </c>
      <c r="BL153" s="18" t="s">
        <v>101</v>
      </c>
      <c r="BM153" s="93" t="s">
        <v>1103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554</v>
      </c>
      <c r="G154" s="231"/>
      <c r="H154" s="236">
        <v>4.68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21.75" customHeight="1">
      <c r="A155" s="148"/>
      <c r="B155" s="149"/>
      <c r="C155" s="225" t="s">
        <v>166</v>
      </c>
      <c r="D155" s="225" t="s">
        <v>144</v>
      </c>
      <c r="E155" s="226" t="s">
        <v>594</v>
      </c>
      <c r="F155" s="227" t="s">
        <v>595</v>
      </c>
      <c r="G155" s="228" t="s">
        <v>245</v>
      </c>
      <c r="H155" s="229">
        <v>13.46</v>
      </c>
      <c r="I155" s="88"/>
      <c r="J155" s="230">
        <f>ROUND(I155*H155,2)</f>
        <v>0</v>
      </c>
      <c r="K155" s="227" t="s">
        <v>250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5.0000000000000002E-5</v>
      </c>
      <c r="R155" s="91">
        <f>Q155*H155</f>
        <v>6.730000000000001E-4</v>
      </c>
      <c r="S155" s="91">
        <v>0.128</v>
      </c>
      <c r="T155" s="92">
        <f>S155*H155</f>
        <v>1.7228800000000002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1104</v>
      </c>
    </row>
    <row r="156" spans="1:65" s="12" customFormat="1">
      <c r="A156" s="231"/>
      <c r="B156" s="232"/>
      <c r="C156" s="231"/>
      <c r="D156" s="233" t="s">
        <v>149</v>
      </c>
      <c r="E156" s="234" t="s">
        <v>1</v>
      </c>
      <c r="F156" s="235" t="s">
        <v>554</v>
      </c>
      <c r="G156" s="231"/>
      <c r="H156" s="236">
        <v>4.68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75</v>
      </c>
      <c r="AY156" s="96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1075</v>
      </c>
      <c r="G157" s="231"/>
      <c r="H157" s="236">
        <v>8.7799999999999994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5" customFormat="1">
      <c r="A158" s="248"/>
      <c r="B158" s="249"/>
      <c r="C158" s="248"/>
      <c r="D158" s="233" t="s">
        <v>149</v>
      </c>
      <c r="E158" s="250" t="s">
        <v>1</v>
      </c>
      <c r="F158" s="251" t="s">
        <v>255</v>
      </c>
      <c r="G158" s="248"/>
      <c r="H158" s="252">
        <v>13.46</v>
      </c>
      <c r="I158" s="248"/>
      <c r="J158" s="248"/>
      <c r="K158" s="248"/>
      <c r="L158" s="112"/>
      <c r="M158" s="114"/>
      <c r="N158" s="115"/>
      <c r="O158" s="115"/>
      <c r="P158" s="115"/>
      <c r="Q158" s="115"/>
      <c r="R158" s="115"/>
      <c r="S158" s="115"/>
      <c r="T158" s="116"/>
      <c r="AT158" s="113" t="s">
        <v>149</v>
      </c>
      <c r="AU158" s="113" t="s">
        <v>84</v>
      </c>
      <c r="AV158" s="15" t="s">
        <v>101</v>
      </c>
      <c r="AW158" s="15" t="s">
        <v>31</v>
      </c>
      <c r="AX158" s="15" t="s">
        <v>82</v>
      </c>
      <c r="AY158" s="113" t="s">
        <v>143</v>
      </c>
    </row>
    <row r="159" spans="1:65" s="2" customFormat="1" ht="16.5" customHeight="1">
      <c r="A159" s="148"/>
      <c r="B159" s="149"/>
      <c r="C159" s="225" t="s">
        <v>265</v>
      </c>
      <c r="D159" s="225" t="s">
        <v>144</v>
      </c>
      <c r="E159" s="226" t="s">
        <v>266</v>
      </c>
      <c r="F159" s="227" t="s">
        <v>267</v>
      </c>
      <c r="G159" s="228" t="s">
        <v>268</v>
      </c>
      <c r="H159" s="229">
        <v>95.85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0.20499999999999999</v>
      </c>
      <c r="T159" s="92">
        <f>S159*H159</f>
        <v>19.649249999999999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1105</v>
      </c>
    </row>
    <row r="160" spans="1:65" s="12" customFormat="1">
      <c r="A160" s="231"/>
      <c r="B160" s="232"/>
      <c r="C160" s="231"/>
      <c r="D160" s="233" t="s">
        <v>149</v>
      </c>
      <c r="E160" s="234" t="s">
        <v>1</v>
      </c>
      <c r="F160" s="235" t="s">
        <v>1086</v>
      </c>
      <c r="G160" s="231"/>
      <c r="H160" s="236">
        <v>95.85</v>
      </c>
      <c r="I160" s="231"/>
      <c r="J160" s="231"/>
      <c r="K160" s="231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75</v>
      </c>
      <c r="AY160" s="96" t="s">
        <v>143</v>
      </c>
    </row>
    <row r="161" spans="1:65" s="15" customFormat="1">
      <c r="A161" s="248"/>
      <c r="B161" s="249"/>
      <c r="C161" s="248"/>
      <c r="D161" s="233" t="s">
        <v>149</v>
      </c>
      <c r="E161" s="250" t="s">
        <v>196</v>
      </c>
      <c r="F161" s="251" t="s">
        <v>255</v>
      </c>
      <c r="G161" s="248"/>
      <c r="H161" s="252">
        <v>95.85</v>
      </c>
      <c r="I161" s="248"/>
      <c r="J161" s="248"/>
      <c r="K161" s="248"/>
      <c r="L161" s="112"/>
      <c r="M161" s="114"/>
      <c r="N161" s="115"/>
      <c r="O161" s="115"/>
      <c r="P161" s="115"/>
      <c r="Q161" s="115"/>
      <c r="R161" s="115"/>
      <c r="S161" s="115"/>
      <c r="T161" s="116"/>
      <c r="AT161" s="113" t="s">
        <v>149</v>
      </c>
      <c r="AU161" s="113" t="s">
        <v>84</v>
      </c>
      <c r="AV161" s="15" t="s">
        <v>101</v>
      </c>
      <c r="AW161" s="15" t="s">
        <v>31</v>
      </c>
      <c r="AX161" s="15" t="s">
        <v>82</v>
      </c>
      <c r="AY161" s="113" t="s">
        <v>143</v>
      </c>
    </row>
    <row r="162" spans="1:65" s="2" customFormat="1" ht="21.75" customHeight="1">
      <c r="A162" s="148"/>
      <c r="B162" s="149"/>
      <c r="C162" s="225" t="s">
        <v>271</v>
      </c>
      <c r="D162" s="225" t="s">
        <v>144</v>
      </c>
      <c r="E162" s="226" t="s">
        <v>272</v>
      </c>
      <c r="F162" s="227" t="s">
        <v>273</v>
      </c>
      <c r="G162" s="228" t="s">
        <v>268</v>
      </c>
      <c r="H162" s="229">
        <v>1</v>
      </c>
      <c r="I162" s="88"/>
      <c r="J162" s="230">
        <f>ROUND(I162*H162,2)</f>
        <v>0</v>
      </c>
      <c r="K162" s="227" t="s">
        <v>250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8.6800000000000002E-3</v>
      </c>
      <c r="R162" s="91">
        <f>Q162*H162</f>
        <v>8.6800000000000002E-3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1106</v>
      </c>
    </row>
    <row r="163" spans="1:65" s="14" customFormat="1">
      <c r="A163" s="244"/>
      <c r="B163" s="245"/>
      <c r="C163" s="244"/>
      <c r="D163" s="233" t="s">
        <v>149</v>
      </c>
      <c r="E163" s="246" t="s">
        <v>1</v>
      </c>
      <c r="F163" s="247" t="s">
        <v>1107</v>
      </c>
      <c r="G163" s="244"/>
      <c r="H163" s="246" t="s">
        <v>1</v>
      </c>
      <c r="I163" s="244"/>
      <c r="J163" s="244"/>
      <c r="K163" s="244"/>
      <c r="L163" s="107"/>
      <c r="M163" s="109"/>
      <c r="N163" s="110"/>
      <c r="O163" s="110"/>
      <c r="P163" s="110"/>
      <c r="Q163" s="110"/>
      <c r="R163" s="110"/>
      <c r="S163" s="110"/>
      <c r="T163" s="111"/>
      <c r="AT163" s="108" t="s">
        <v>149</v>
      </c>
      <c r="AU163" s="108" t="s">
        <v>84</v>
      </c>
      <c r="AV163" s="14" t="s">
        <v>82</v>
      </c>
      <c r="AW163" s="14" t="s">
        <v>31</v>
      </c>
      <c r="AX163" s="14" t="s">
        <v>75</v>
      </c>
      <c r="AY163" s="108" t="s">
        <v>143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1108</v>
      </c>
      <c r="G164" s="231"/>
      <c r="H164" s="236">
        <v>1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82</v>
      </c>
      <c r="AY164" s="96" t="s">
        <v>143</v>
      </c>
    </row>
    <row r="165" spans="1:65" s="2" customFormat="1" ht="21.75" customHeight="1">
      <c r="A165" s="148"/>
      <c r="B165" s="149"/>
      <c r="C165" s="225" t="s">
        <v>276</v>
      </c>
      <c r="D165" s="225" t="s">
        <v>144</v>
      </c>
      <c r="E165" s="226" t="s">
        <v>733</v>
      </c>
      <c r="F165" s="227" t="s">
        <v>734</v>
      </c>
      <c r="G165" s="228" t="s">
        <v>268</v>
      </c>
      <c r="H165" s="229">
        <v>1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1.068E-2</v>
      </c>
      <c r="R165" s="91">
        <f>Q165*H165</f>
        <v>1.068E-2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1109</v>
      </c>
    </row>
    <row r="166" spans="1:65" s="14" customFormat="1">
      <c r="A166" s="244"/>
      <c r="B166" s="245"/>
      <c r="C166" s="244"/>
      <c r="D166" s="233" t="s">
        <v>149</v>
      </c>
      <c r="E166" s="246" t="s">
        <v>1</v>
      </c>
      <c r="F166" s="247" t="s">
        <v>1107</v>
      </c>
      <c r="G166" s="244"/>
      <c r="H166" s="246" t="s">
        <v>1</v>
      </c>
      <c r="I166" s="244"/>
      <c r="J166" s="244"/>
      <c r="K166" s="244"/>
      <c r="L166" s="107"/>
      <c r="M166" s="109"/>
      <c r="N166" s="110"/>
      <c r="O166" s="110"/>
      <c r="P166" s="110"/>
      <c r="Q166" s="110"/>
      <c r="R166" s="110"/>
      <c r="S166" s="110"/>
      <c r="T166" s="111"/>
      <c r="AT166" s="108" t="s">
        <v>149</v>
      </c>
      <c r="AU166" s="108" t="s">
        <v>84</v>
      </c>
      <c r="AV166" s="14" t="s">
        <v>82</v>
      </c>
      <c r="AW166" s="14" t="s">
        <v>31</v>
      </c>
      <c r="AX166" s="14" t="s">
        <v>75</v>
      </c>
      <c r="AY166" s="108" t="s">
        <v>143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1110</v>
      </c>
      <c r="G167" s="231"/>
      <c r="H167" s="236">
        <v>1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1.75" customHeight="1">
      <c r="A168" s="148"/>
      <c r="B168" s="149"/>
      <c r="C168" s="225" t="s">
        <v>281</v>
      </c>
      <c r="D168" s="225" t="s">
        <v>144</v>
      </c>
      <c r="E168" s="226" t="s">
        <v>277</v>
      </c>
      <c r="F168" s="227" t="s">
        <v>278</v>
      </c>
      <c r="G168" s="228" t="s">
        <v>268</v>
      </c>
      <c r="H168" s="229">
        <v>3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3.6900000000000002E-2</v>
      </c>
      <c r="R168" s="91">
        <f>Q168*H168</f>
        <v>0.11070000000000001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1111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47" t="s">
        <v>1107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1112</v>
      </c>
      <c r="G170" s="231"/>
      <c r="H170" s="236">
        <v>1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35" t="s">
        <v>1113</v>
      </c>
      <c r="G171" s="231"/>
      <c r="H171" s="236">
        <v>1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35" t="s">
        <v>1114</v>
      </c>
      <c r="G172" s="231"/>
      <c r="H172" s="236">
        <v>1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5" customFormat="1">
      <c r="A173" s="248"/>
      <c r="B173" s="249"/>
      <c r="C173" s="248"/>
      <c r="D173" s="233" t="s">
        <v>149</v>
      </c>
      <c r="E173" s="250" t="s">
        <v>1</v>
      </c>
      <c r="F173" s="251" t="s">
        <v>255</v>
      </c>
      <c r="G173" s="248"/>
      <c r="H173" s="252">
        <v>3</v>
      </c>
      <c r="I173" s="248"/>
      <c r="J173" s="248"/>
      <c r="K173" s="248"/>
      <c r="L173" s="112"/>
      <c r="M173" s="114"/>
      <c r="N173" s="115"/>
      <c r="O173" s="115"/>
      <c r="P173" s="115"/>
      <c r="Q173" s="115"/>
      <c r="R173" s="115"/>
      <c r="S173" s="115"/>
      <c r="T173" s="116"/>
      <c r="AT173" s="113" t="s">
        <v>149</v>
      </c>
      <c r="AU173" s="113" t="s">
        <v>84</v>
      </c>
      <c r="AV173" s="15" t="s">
        <v>101</v>
      </c>
      <c r="AW173" s="15" t="s">
        <v>31</v>
      </c>
      <c r="AX173" s="15" t="s">
        <v>82</v>
      </c>
      <c r="AY173" s="113" t="s">
        <v>143</v>
      </c>
    </row>
    <row r="174" spans="1:65" s="2" customFormat="1" ht="21.75" customHeight="1">
      <c r="A174" s="148"/>
      <c r="B174" s="149"/>
      <c r="C174" s="225" t="s">
        <v>8</v>
      </c>
      <c r="D174" s="225" t="s">
        <v>144</v>
      </c>
      <c r="E174" s="226" t="s">
        <v>1115</v>
      </c>
      <c r="F174" s="227" t="s">
        <v>1116</v>
      </c>
      <c r="G174" s="228" t="s">
        <v>287</v>
      </c>
      <c r="H174" s="229">
        <v>48.485999999999997</v>
      </c>
      <c r="I174" s="88"/>
      <c r="J174" s="230">
        <f>ROUND(I174*H174,2)</f>
        <v>0</v>
      </c>
      <c r="K174" s="227" t="s">
        <v>250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</v>
      </c>
      <c r="R174" s="91">
        <f>Q174*H174</f>
        <v>0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1117</v>
      </c>
    </row>
    <row r="175" spans="1:65" s="14" customFormat="1">
      <c r="A175" s="244"/>
      <c r="B175" s="245"/>
      <c r="C175" s="244"/>
      <c r="D175" s="233" t="s">
        <v>149</v>
      </c>
      <c r="E175" s="246" t="s">
        <v>1</v>
      </c>
      <c r="F175" s="247" t="s">
        <v>1118</v>
      </c>
      <c r="G175" s="244"/>
      <c r="H175" s="246" t="s">
        <v>1</v>
      </c>
      <c r="I175" s="244"/>
      <c r="J175" s="244"/>
      <c r="K175" s="244"/>
      <c r="L175" s="107"/>
      <c r="M175" s="109"/>
      <c r="N175" s="110"/>
      <c r="O175" s="110"/>
      <c r="P175" s="110"/>
      <c r="Q175" s="110"/>
      <c r="R175" s="110"/>
      <c r="S175" s="110"/>
      <c r="T175" s="111"/>
      <c r="AT175" s="108" t="s">
        <v>149</v>
      </c>
      <c r="AU175" s="108" t="s">
        <v>84</v>
      </c>
      <c r="AV175" s="14" t="s">
        <v>82</v>
      </c>
      <c r="AW175" s="14" t="s">
        <v>31</v>
      </c>
      <c r="AX175" s="14" t="s">
        <v>75</v>
      </c>
      <c r="AY175" s="108" t="s">
        <v>143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35" t="s">
        <v>1119</v>
      </c>
      <c r="G176" s="231"/>
      <c r="H176" s="236">
        <v>72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75</v>
      </c>
      <c r="AY176" s="96" t="s">
        <v>143</v>
      </c>
    </row>
    <row r="177" spans="1:65" s="16" customFormat="1">
      <c r="A177" s="253"/>
      <c r="B177" s="254"/>
      <c r="C177" s="253"/>
      <c r="D177" s="233" t="s">
        <v>149</v>
      </c>
      <c r="E177" s="255" t="s">
        <v>1</v>
      </c>
      <c r="F177" s="256" t="s">
        <v>299</v>
      </c>
      <c r="G177" s="253"/>
      <c r="H177" s="257">
        <v>72</v>
      </c>
      <c r="I177" s="253"/>
      <c r="J177" s="253"/>
      <c r="K177" s="253"/>
      <c r="L177" s="117"/>
      <c r="M177" s="119"/>
      <c r="N177" s="120"/>
      <c r="O177" s="120"/>
      <c r="P177" s="120"/>
      <c r="Q177" s="120"/>
      <c r="R177" s="120"/>
      <c r="S177" s="120"/>
      <c r="T177" s="121"/>
      <c r="AT177" s="118" t="s">
        <v>149</v>
      </c>
      <c r="AU177" s="118" t="s">
        <v>84</v>
      </c>
      <c r="AV177" s="16" t="s">
        <v>85</v>
      </c>
      <c r="AW177" s="16" t="s">
        <v>31</v>
      </c>
      <c r="AX177" s="16" t="s">
        <v>75</v>
      </c>
      <c r="AY177" s="118" t="s">
        <v>143</v>
      </c>
    </row>
    <row r="178" spans="1:65" s="14" customFormat="1">
      <c r="A178" s="244"/>
      <c r="B178" s="245"/>
      <c r="C178" s="244"/>
      <c r="D178" s="233" t="s">
        <v>149</v>
      </c>
      <c r="E178" s="246" t="s">
        <v>1</v>
      </c>
      <c r="F178" s="247" t="s">
        <v>300</v>
      </c>
      <c r="G178" s="244"/>
      <c r="H178" s="246" t="s">
        <v>1</v>
      </c>
      <c r="I178" s="244"/>
      <c r="J178" s="244"/>
      <c r="K178" s="244"/>
      <c r="L178" s="107"/>
      <c r="M178" s="109"/>
      <c r="N178" s="110"/>
      <c r="O178" s="110"/>
      <c r="P178" s="110"/>
      <c r="Q178" s="110"/>
      <c r="R178" s="110"/>
      <c r="S178" s="110"/>
      <c r="T178" s="111"/>
      <c r="AT178" s="108" t="s">
        <v>149</v>
      </c>
      <c r="AU178" s="108" t="s">
        <v>84</v>
      </c>
      <c r="AV178" s="14" t="s">
        <v>82</v>
      </c>
      <c r="AW178" s="14" t="s">
        <v>31</v>
      </c>
      <c r="AX178" s="14" t="s">
        <v>75</v>
      </c>
      <c r="AY178" s="108" t="s">
        <v>143</v>
      </c>
    </row>
    <row r="179" spans="1:65" s="12" customFormat="1">
      <c r="A179" s="231"/>
      <c r="B179" s="232"/>
      <c r="C179" s="231"/>
      <c r="D179" s="233" t="s">
        <v>149</v>
      </c>
      <c r="E179" s="234" t="s">
        <v>1</v>
      </c>
      <c r="F179" s="235" t="s">
        <v>608</v>
      </c>
      <c r="G179" s="231"/>
      <c r="H179" s="236">
        <v>-2.5739999999999998</v>
      </c>
      <c r="I179" s="231"/>
      <c r="J179" s="231"/>
      <c r="K179" s="231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2" customFormat="1">
      <c r="A180" s="231"/>
      <c r="B180" s="232"/>
      <c r="C180" s="231"/>
      <c r="D180" s="233" t="s">
        <v>149</v>
      </c>
      <c r="E180" s="234" t="s">
        <v>1</v>
      </c>
      <c r="F180" s="235" t="s">
        <v>1120</v>
      </c>
      <c r="G180" s="231"/>
      <c r="H180" s="236">
        <v>-2.1949999999999998</v>
      </c>
      <c r="I180" s="231"/>
      <c r="J180" s="231"/>
      <c r="K180" s="231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75</v>
      </c>
      <c r="AY180" s="96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302</v>
      </c>
      <c r="G181" s="231"/>
      <c r="H181" s="236">
        <v>-14.03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303</v>
      </c>
      <c r="G182" s="231"/>
      <c r="H182" s="236">
        <v>-4.0990000000000002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609</v>
      </c>
      <c r="G183" s="231"/>
      <c r="H183" s="236">
        <v>-0.61599999999999999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6" customFormat="1">
      <c r="A184" s="253"/>
      <c r="B184" s="254"/>
      <c r="C184" s="253"/>
      <c r="D184" s="233" t="s">
        <v>149</v>
      </c>
      <c r="E184" s="255" t="s">
        <v>169</v>
      </c>
      <c r="F184" s="256" t="s">
        <v>299</v>
      </c>
      <c r="G184" s="253"/>
      <c r="H184" s="257">
        <v>-23.513999999999999</v>
      </c>
      <c r="I184" s="253"/>
      <c r="J184" s="253"/>
      <c r="K184" s="253"/>
      <c r="L184" s="117"/>
      <c r="M184" s="119"/>
      <c r="N184" s="120"/>
      <c r="O184" s="120"/>
      <c r="P184" s="120"/>
      <c r="Q184" s="120"/>
      <c r="R184" s="120"/>
      <c r="S184" s="120"/>
      <c r="T184" s="121"/>
      <c r="AT184" s="118" t="s">
        <v>149</v>
      </c>
      <c r="AU184" s="118" t="s">
        <v>84</v>
      </c>
      <c r="AV184" s="16" t="s">
        <v>85</v>
      </c>
      <c r="AW184" s="16" t="s">
        <v>31</v>
      </c>
      <c r="AX184" s="16" t="s">
        <v>75</v>
      </c>
      <c r="AY184" s="118" t="s">
        <v>143</v>
      </c>
    </row>
    <row r="185" spans="1:65" s="15" customFormat="1">
      <c r="A185" s="248"/>
      <c r="B185" s="249"/>
      <c r="C185" s="248"/>
      <c r="D185" s="233" t="s">
        <v>149</v>
      </c>
      <c r="E185" s="250" t="s">
        <v>208</v>
      </c>
      <c r="F185" s="251" t="s">
        <v>255</v>
      </c>
      <c r="G185" s="248"/>
      <c r="H185" s="252">
        <v>48.485999999999997</v>
      </c>
      <c r="I185" s="248"/>
      <c r="J185" s="248"/>
      <c r="K185" s="248"/>
      <c r="L185" s="112"/>
      <c r="M185" s="114"/>
      <c r="N185" s="115"/>
      <c r="O185" s="115"/>
      <c r="P185" s="115"/>
      <c r="Q185" s="115"/>
      <c r="R185" s="115"/>
      <c r="S185" s="115"/>
      <c r="T185" s="116"/>
      <c r="AT185" s="113" t="s">
        <v>149</v>
      </c>
      <c r="AU185" s="113" t="s">
        <v>84</v>
      </c>
      <c r="AV185" s="15" t="s">
        <v>101</v>
      </c>
      <c r="AW185" s="15" t="s">
        <v>31</v>
      </c>
      <c r="AX185" s="15" t="s">
        <v>82</v>
      </c>
      <c r="AY185" s="113" t="s">
        <v>143</v>
      </c>
    </row>
    <row r="186" spans="1:65" s="2" customFormat="1" ht="16.5" customHeight="1">
      <c r="A186" s="148"/>
      <c r="B186" s="149"/>
      <c r="C186" s="225" t="s">
        <v>291</v>
      </c>
      <c r="D186" s="225" t="s">
        <v>144</v>
      </c>
      <c r="E186" s="226" t="s">
        <v>1121</v>
      </c>
      <c r="F186" s="227" t="s">
        <v>1122</v>
      </c>
      <c r="G186" s="228" t="s">
        <v>245</v>
      </c>
      <c r="H186" s="229">
        <v>312</v>
      </c>
      <c r="I186" s="88"/>
      <c r="J186" s="230">
        <f>ROUND(I186*H186,2)</f>
        <v>0</v>
      </c>
      <c r="K186" s="227" t="s">
        <v>250</v>
      </c>
      <c r="L186" s="25"/>
      <c r="M186" s="89" t="s">
        <v>1</v>
      </c>
      <c r="N186" s="90" t="s">
        <v>40</v>
      </c>
      <c r="O186" s="35"/>
      <c r="P186" s="91">
        <f>O186*H186</f>
        <v>0</v>
      </c>
      <c r="Q186" s="91">
        <v>8.4000000000000003E-4</v>
      </c>
      <c r="R186" s="91">
        <f>Q186*H186</f>
        <v>0.26208000000000004</v>
      </c>
      <c r="S186" s="91">
        <v>0</v>
      </c>
      <c r="T186" s="92">
        <f>S186*H186</f>
        <v>0</v>
      </c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R186" s="93" t="s">
        <v>101</v>
      </c>
      <c r="AT186" s="93" t="s">
        <v>144</v>
      </c>
      <c r="AU186" s="93" t="s">
        <v>84</v>
      </c>
      <c r="AY186" s="18" t="s">
        <v>143</v>
      </c>
      <c r="BE186" s="94">
        <f>IF(N186="základní",J186,0)</f>
        <v>0</v>
      </c>
      <c r="BF186" s="94">
        <f>IF(N186="snížená",J186,0)</f>
        <v>0</v>
      </c>
      <c r="BG186" s="94">
        <f>IF(N186="zákl. přenesená",J186,0)</f>
        <v>0</v>
      </c>
      <c r="BH186" s="94">
        <f>IF(N186="sníž. přenesená",J186,0)</f>
        <v>0</v>
      </c>
      <c r="BI186" s="94">
        <f>IF(N186="nulová",J186,0)</f>
        <v>0</v>
      </c>
      <c r="BJ186" s="18" t="s">
        <v>82</v>
      </c>
      <c r="BK186" s="94">
        <f>ROUND(I186*H186,2)</f>
        <v>0</v>
      </c>
      <c r="BL186" s="18" t="s">
        <v>101</v>
      </c>
      <c r="BM186" s="93" t="s">
        <v>1123</v>
      </c>
    </row>
    <row r="187" spans="1:65" s="12" customFormat="1">
      <c r="A187" s="231"/>
      <c r="B187" s="232"/>
      <c r="C187" s="231"/>
      <c r="D187" s="233" t="s">
        <v>149</v>
      </c>
      <c r="E187" s="234" t="s">
        <v>1</v>
      </c>
      <c r="F187" s="235" t="s">
        <v>1124</v>
      </c>
      <c r="G187" s="231"/>
      <c r="H187" s="236">
        <v>312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5" customFormat="1">
      <c r="A188" s="248"/>
      <c r="B188" s="249"/>
      <c r="C188" s="248"/>
      <c r="D188" s="233" t="s">
        <v>149</v>
      </c>
      <c r="E188" s="250" t="s">
        <v>203</v>
      </c>
      <c r="F188" s="251" t="s">
        <v>255</v>
      </c>
      <c r="G188" s="248"/>
      <c r="H188" s="252">
        <v>312</v>
      </c>
      <c r="I188" s="248"/>
      <c r="J188" s="248"/>
      <c r="K188" s="248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21.75" customHeight="1">
      <c r="A189" s="148"/>
      <c r="B189" s="149"/>
      <c r="C189" s="225" t="s">
        <v>308</v>
      </c>
      <c r="D189" s="225" t="s">
        <v>144</v>
      </c>
      <c r="E189" s="226" t="s">
        <v>1125</v>
      </c>
      <c r="F189" s="227" t="s">
        <v>1126</v>
      </c>
      <c r="G189" s="228" t="s">
        <v>245</v>
      </c>
      <c r="H189" s="229">
        <v>312</v>
      </c>
      <c r="I189" s="88"/>
      <c r="J189" s="230">
        <f>ROUND(I189*H189,2)</f>
        <v>0</v>
      </c>
      <c r="K189" s="227" t="s">
        <v>250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0</v>
      </c>
      <c r="R189" s="91">
        <f>Q189*H189</f>
        <v>0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1127</v>
      </c>
    </row>
    <row r="190" spans="1:65" s="12" customFormat="1">
      <c r="A190" s="231"/>
      <c r="B190" s="232"/>
      <c r="C190" s="231"/>
      <c r="D190" s="233" t="s">
        <v>149</v>
      </c>
      <c r="E190" s="234" t="s">
        <v>1</v>
      </c>
      <c r="F190" s="235" t="s">
        <v>203</v>
      </c>
      <c r="G190" s="231"/>
      <c r="H190" s="236">
        <v>312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82</v>
      </c>
      <c r="AY190" s="96" t="s">
        <v>143</v>
      </c>
    </row>
    <row r="191" spans="1:65" s="2" customFormat="1" ht="21.75" customHeight="1">
      <c r="A191" s="148"/>
      <c r="B191" s="149"/>
      <c r="C191" s="225" t="s">
        <v>313</v>
      </c>
      <c r="D191" s="225" t="s">
        <v>144</v>
      </c>
      <c r="E191" s="226" t="s">
        <v>318</v>
      </c>
      <c r="F191" s="227" t="s">
        <v>319</v>
      </c>
      <c r="G191" s="228" t="s">
        <v>287</v>
      </c>
      <c r="H191" s="229">
        <v>16.824000000000002</v>
      </c>
      <c r="I191" s="88"/>
      <c r="J191" s="230">
        <f>ROUND(I191*H191,2)</f>
        <v>0</v>
      </c>
      <c r="K191" s="227" t="s">
        <v>250</v>
      </c>
      <c r="L191" s="25"/>
      <c r="M191" s="89" t="s">
        <v>1</v>
      </c>
      <c r="N191" s="90" t="s">
        <v>40</v>
      </c>
      <c r="O191" s="35"/>
      <c r="P191" s="91">
        <f>O191*H191</f>
        <v>0</v>
      </c>
      <c r="Q191" s="91">
        <v>0</v>
      </c>
      <c r="R191" s="91">
        <f>Q191*H191</f>
        <v>0</v>
      </c>
      <c r="S191" s="91">
        <v>0</v>
      </c>
      <c r="T191" s="92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93" t="s">
        <v>101</v>
      </c>
      <c r="AT191" s="93" t="s">
        <v>144</v>
      </c>
      <c r="AU191" s="93" t="s">
        <v>84</v>
      </c>
      <c r="AY191" s="18" t="s">
        <v>143</v>
      </c>
      <c r="BE191" s="94">
        <f>IF(N191="základní",J191,0)</f>
        <v>0</v>
      </c>
      <c r="BF191" s="94">
        <f>IF(N191="snížená",J191,0)</f>
        <v>0</v>
      </c>
      <c r="BG191" s="94">
        <f>IF(N191="zákl. přenesená",J191,0)</f>
        <v>0</v>
      </c>
      <c r="BH191" s="94">
        <f>IF(N191="sníž. přenesená",J191,0)</f>
        <v>0</v>
      </c>
      <c r="BI191" s="94">
        <f>IF(N191="nulová",J191,0)</f>
        <v>0</v>
      </c>
      <c r="BJ191" s="18" t="s">
        <v>82</v>
      </c>
      <c r="BK191" s="94">
        <f>ROUND(I191*H191,2)</f>
        <v>0</v>
      </c>
      <c r="BL191" s="18" t="s">
        <v>101</v>
      </c>
      <c r="BM191" s="93" t="s">
        <v>1128</v>
      </c>
    </row>
    <row r="192" spans="1:65" s="14" customFormat="1">
      <c r="A192" s="244"/>
      <c r="B192" s="245"/>
      <c r="C192" s="244"/>
      <c r="D192" s="233" t="s">
        <v>149</v>
      </c>
      <c r="E192" s="246" t="s">
        <v>1</v>
      </c>
      <c r="F192" s="247" t="s">
        <v>321</v>
      </c>
      <c r="G192" s="244"/>
      <c r="H192" s="246" t="s">
        <v>1</v>
      </c>
      <c r="I192" s="244"/>
      <c r="J192" s="244"/>
      <c r="K192" s="244"/>
      <c r="L192" s="107"/>
      <c r="M192" s="109"/>
      <c r="N192" s="110"/>
      <c r="O192" s="110"/>
      <c r="P192" s="110"/>
      <c r="Q192" s="110"/>
      <c r="R192" s="110"/>
      <c r="S192" s="110"/>
      <c r="T192" s="111"/>
      <c r="AT192" s="108" t="s">
        <v>149</v>
      </c>
      <c r="AU192" s="108" t="s">
        <v>84</v>
      </c>
      <c r="AV192" s="14" t="s">
        <v>82</v>
      </c>
      <c r="AW192" s="14" t="s">
        <v>31</v>
      </c>
      <c r="AX192" s="14" t="s">
        <v>75</v>
      </c>
      <c r="AY192" s="108" t="s">
        <v>143</v>
      </c>
    </row>
    <row r="193" spans="1:65" s="12" customFormat="1">
      <c r="A193" s="231"/>
      <c r="B193" s="232"/>
      <c r="C193" s="231"/>
      <c r="D193" s="233" t="s">
        <v>149</v>
      </c>
      <c r="E193" s="234" t="s">
        <v>1</v>
      </c>
      <c r="F193" s="235" t="s">
        <v>212</v>
      </c>
      <c r="G193" s="231"/>
      <c r="H193" s="236">
        <v>16.824000000000002</v>
      </c>
      <c r="I193" s="231"/>
      <c r="J193" s="231"/>
      <c r="K193" s="231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82</v>
      </c>
      <c r="AY193" s="96" t="s">
        <v>143</v>
      </c>
    </row>
    <row r="194" spans="1:65" s="2" customFormat="1" ht="21.75" customHeight="1">
      <c r="A194" s="148"/>
      <c r="B194" s="149"/>
      <c r="C194" s="225" t="s">
        <v>317</v>
      </c>
      <c r="D194" s="225" t="s">
        <v>144</v>
      </c>
      <c r="E194" s="226" t="s">
        <v>324</v>
      </c>
      <c r="F194" s="227" t="s">
        <v>325</v>
      </c>
      <c r="G194" s="228" t="s">
        <v>287</v>
      </c>
      <c r="H194" s="229">
        <v>48.485999999999997</v>
      </c>
      <c r="I194" s="88"/>
      <c r="J194" s="230">
        <f>ROUND(I194*H194,2)</f>
        <v>0</v>
      </c>
      <c r="K194" s="227" t="s">
        <v>250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1129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208</v>
      </c>
      <c r="G195" s="231"/>
      <c r="H195" s="236">
        <v>48.485999999999997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33" customHeight="1">
      <c r="A196" s="148"/>
      <c r="B196" s="149"/>
      <c r="C196" s="225" t="s">
        <v>323</v>
      </c>
      <c r="D196" s="225" t="s">
        <v>144</v>
      </c>
      <c r="E196" s="226" t="s">
        <v>327</v>
      </c>
      <c r="F196" s="227" t="s">
        <v>328</v>
      </c>
      <c r="G196" s="228" t="s">
        <v>287</v>
      </c>
      <c r="H196" s="229">
        <v>2424.3000000000002</v>
      </c>
      <c r="I196" s="88"/>
      <c r="J196" s="230">
        <f>ROUND(I196*H196,2)</f>
        <v>0</v>
      </c>
      <c r="K196" s="227" t="s">
        <v>250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0</v>
      </c>
      <c r="R196" s="91">
        <f>Q196*H196</f>
        <v>0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1130</v>
      </c>
    </row>
    <row r="197" spans="1:65" s="12" customFormat="1">
      <c r="A197" s="231"/>
      <c r="B197" s="232"/>
      <c r="C197" s="231"/>
      <c r="D197" s="233" t="s">
        <v>149</v>
      </c>
      <c r="E197" s="234" t="s">
        <v>1</v>
      </c>
      <c r="F197" s="235" t="s">
        <v>330</v>
      </c>
      <c r="G197" s="231"/>
      <c r="H197" s="236">
        <v>2424.3000000000002</v>
      </c>
      <c r="I197" s="231"/>
      <c r="J197" s="231"/>
      <c r="K197" s="231"/>
      <c r="L197" s="95"/>
      <c r="M197" s="97"/>
      <c r="N197" s="98"/>
      <c r="O197" s="98"/>
      <c r="P197" s="98"/>
      <c r="Q197" s="98"/>
      <c r="R197" s="98"/>
      <c r="S197" s="98"/>
      <c r="T197" s="99"/>
      <c r="AT197" s="96" t="s">
        <v>149</v>
      </c>
      <c r="AU197" s="96" t="s">
        <v>84</v>
      </c>
      <c r="AV197" s="12" t="s">
        <v>84</v>
      </c>
      <c r="AW197" s="12" t="s">
        <v>31</v>
      </c>
      <c r="AX197" s="12" t="s">
        <v>82</v>
      </c>
      <c r="AY197" s="96" t="s">
        <v>143</v>
      </c>
    </row>
    <row r="198" spans="1:65" s="2" customFormat="1" ht="21.75" customHeight="1">
      <c r="A198" s="148"/>
      <c r="B198" s="149"/>
      <c r="C198" s="225" t="s">
        <v>7</v>
      </c>
      <c r="D198" s="225" t="s">
        <v>144</v>
      </c>
      <c r="E198" s="226" t="s">
        <v>332</v>
      </c>
      <c r="F198" s="227" t="s">
        <v>333</v>
      </c>
      <c r="G198" s="228" t="s">
        <v>287</v>
      </c>
      <c r="H198" s="229">
        <v>16.824000000000002</v>
      </c>
      <c r="I198" s="88"/>
      <c r="J198" s="230">
        <f>ROUND(I198*H198,2)</f>
        <v>0</v>
      </c>
      <c r="K198" s="227" t="s">
        <v>250</v>
      </c>
      <c r="L198" s="25"/>
      <c r="M198" s="89" t="s">
        <v>1</v>
      </c>
      <c r="N198" s="90" t="s">
        <v>40</v>
      </c>
      <c r="O198" s="35"/>
      <c r="P198" s="91">
        <f>O198*H198</f>
        <v>0</v>
      </c>
      <c r="Q198" s="91">
        <v>0</v>
      </c>
      <c r="R198" s="91">
        <f>Q198*H198</f>
        <v>0</v>
      </c>
      <c r="S198" s="91">
        <v>0</v>
      </c>
      <c r="T198" s="92">
        <f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93" t="s">
        <v>101</v>
      </c>
      <c r="AT198" s="93" t="s">
        <v>144</v>
      </c>
      <c r="AU198" s="93" t="s">
        <v>84</v>
      </c>
      <c r="AY198" s="18" t="s">
        <v>143</v>
      </c>
      <c r="BE198" s="94">
        <f>IF(N198="základní",J198,0)</f>
        <v>0</v>
      </c>
      <c r="BF198" s="94">
        <f>IF(N198="snížená",J198,0)</f>
        <v>0</v>
      </c>
      <c r="BG198" s="94">
        <f>IF(N198="zákl. přenesená",J198,0)</f>
        <v>0</v>
      </c>
      <c r="BH198" s="94">
        <f>IF(N198="sníž. přenesená",J198,0)</f>
        <v>0</v>
      </c>
      <c r="BI198" s="94">
        <f>IF(N198="nulová",J198,0)</f>
        <v>0</v>
      </c>
      <c r="BJ198" s="18" t="s">
        <v>82</v>
      </c>
      <c r="BK198" s="94">
        <f>ROUND(I198*H198,2)</f>
        <v>0</v>
      </c>
      <c r="BL198" s="18" t="s">
        <v>101</v>
      </c>
      <c r="BM198" s="93" t="s">
        <v>1131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212</v>
      </c>
      <c r="G199" s="231"/>
      <c r="H199" s="236">
        <v>16.824000000000002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82</v>
      </c>
      <c r="AY199" s="96" t="s">
        <v>143</v>
      </c>
    </row>
    <row r="200" spans="1:65" s="2" customFormat="1" ht="16.5" customHeight="1">
      <c r="A200" s="148"/>
      <c r="B200" s="149"/>
      <c r="C200" s="225" t="s">
        <v>331</v>
      </c>
      <c r="D200" s="225" t="s">
        <v>144</v>
      </c>
      <c r="E200" s="226" t="s">
        <v>336</v>
      </c>
      <c r="F200" s="227" t="s">
        <v>337</v>
      </c>
      <c r="G200" s="228" t="s">
        <v>287</v>
      </c>
      <c r="H200" s="229">
        <v>48.485999999999997</v>
      </c>
      <c r="I200" s="88"/>
      <c r="J200" s="230">
        <f>ROUND(I200*H200,2)</f>
        <v>0</v>
      </c>
      <c r="K200" s="227" t="s">
        <v>250</v>
      </c>
      <c r="L200" s="25"/>
      <c r="M200" s="89" t="s">
        <v>1</v>
      </c>
      <c r="N200" s="90" t="s">
        <v>40</v>
      </c>
      <c r="O200" s="35"/>
      <c r="P200" s="91">
        <f>O200*H200</f>
        <v>0</v>
      </c>
      <c r="Q200" s="91">
        <v>0</v>
      </c>
      <c r="R200" s="91">
        <f>Q200*H200</f>
        <v>0</v>
      </c>
      <c r="S200" s="91">
        <v>0</v>
      </c>
      <c r="T200" s="92">
        <f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R200" s="93" t="s">
        <v>101</v>
      </c>
      <c r="AT200" s="93" t="s">
        <v>144</v>
      </c>
      <c r="AU200" s="93" t="s">
        <v>84</v>
      </c>
      <c r="AY200" s="18" t="s">
        <v>143</v>
      </c>
      <c r="BE200" s="94">
        <f>IF(N200="základní",J200,0)</f>
        <v>0</v>
      </c>
      <c r="BF200" s="94">
        <f>IF(N200="snížená",J200,0)</f>
        <v>0</v>
      </c>
      <c r="BG200" s="94">
        <f>IF(N200="zákl. přenesená",J200,0)</f>
        <v>0</v>
      </c>
      <c r="BH200" s="94">
        <f>IF(N200="sníž. přenesená",J200,0)</f>
        <v>0</v>
      </c>
      <c r="BI200" s="94">
        <f>IF(N200="nulová",J200,0)</f>
        <v>0</v>
      </c>
      <c r="BJ200" s="18" t="s">
        <v>82</v>
      </c>
      <c r="BK200" s="94">
        <f>ROUND(I200*H200,2)</f>
        <v>0</v>
      </c>
      <c r="BL200" s="18" t="s">
        <v>101</v>
      </c>
      <c r="BM200" s="93" t="s">
        <v>1132</v>
      </c>
    </row>
    <row r="201" spans="1:65" s="12" customFormat="1">
      <c r="A201" s="231"/>
      <c r="B201" s="232"/>
      <c r="C201" s="231"/>
      <c r="D201" s="233" t="s">
        <v>149</v>
      </c>
      <c r="E201" s="234" t="s">
        <v>1</v>
      </c>
      <c r="F201" s="235" t="s">
        <v>208</v>
      </c>
      <c r="G201" s="231"/>
      <c r="H201" s="236">
        <v>48.485999999999997</v>
      </c>
      <c r="I201" s="231"/>
      <c r="J201" s="231"/>
      <c r="K201" s="231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149</v>
      </c>
      <c r="AU201" s="96" t="s">
        <v>84</v>
      </c>
      <c r="AV201" s="12" t="s">
        <v>84</v>
      </c>
      <c r="AW201" s="12" t="s">
        <v>31</v>
      </c>
      <c r="AX201" s="12" t="s">
        <v>82</v>
      </c>
      <c r="AY201" s="96" t="s">
        <v>143</v>
      </c>
    </row>
    <row r="202" spans="1:65" s="2" customFormat="1" ht="21.75" customHeight="1">
      <c r="A202" s="148"/>
      <c r="B202" s="149"/>
      <c r="C202" s="225" t="s">
        <v>335</v>
      </c>
      <c r="D202" s="225" t="s">
        <v>144</v>
      </c>
      <c r="E202" s="226" t="s">
        <v>341</v>
      </c>
      <c r="F202" s="227" t="s">
        <v>342</v>
      </c>
      <c r="G202" s="228" t="s">
        <v>343</v>
      </c>
      <c r="H202" s="229">
        <v>77.578000000000003</v>
      </c>
      <c r="I202" s="88"/>
      <c r="J202" s="230">
        <f>ROUND(I202*H202,2)</f>
        <v>0</v>
      </c>
      <c r="K202" s="227" t="s">
        <v>250</v>
      </c>
      <c r="L202" s="25"/>
      <c r="M202" s="89" t="s">
        <v>1</v>
      </c>
      <c r="N202" s="90" t="s">
        <v>40</v>
      </c>
      <c r="O202" s="35"/>
      <c r="P202" s="91">
        <f>O202*H202</f>
        <v>0</v>
      </c>
      <c r="Q202" s="91">
        <v>0</v>
      </c>
      <c r="R202" s="91">
        <f>Q202*H202</f>
        <v>0</v>
      </c>
      <c r="S202" s="91">
        <v>0</v>
      </c>
      <c r="T202" s="92">
        <f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93" t="s">
        <v>101</v>
      </c>
      <c r="AT202" s="93" t="s">
        <v>144</v>
      </c>
      <c r="AU202" s="93" t="s">
        <v>84</v>
      </c>
      <c r="AY202" s="18" t="s">
        <v>143</v>
      </c>
      <c r="BE202" s="94">
        <f>IF(N202="základní",J202,0)</f>
        <v>0</v>
      </c>
      <c r="BF202" s="94">
        <f>IF(N202="snížená",J202,0)</f>
        <v>0</v>
      </c>
      <c r="BG202" s="94">
        <f>IF(N202="zákl. přenesená",J202,0)</f>
        <v>0</v>
      </c>
      <c r="BH202" s="94">
        <f>IF(N202="sníž. přenesená",J202,0)</f>
        <v>0</v>
      </c>
      <c r="BI202" s="94">
        <f>IF(N202="nulová",J202,0)</f>
        <v>0</v>
      </c>
      <c r="BJ202" s="18" t="s">
        <v>82</v>
      </c>
      <c r="BK202" s="94">
        <f>ROUND(I202*H202,2)</f>
        <v>0</v>
      </c>
      <c r="BL202" s="18" t="s">
        <v>101</v>
      </c>
      <c r="BM202" s="93" t="s">
        <v>1133</v>
      </c>
    </row>
    <row r="203" spans="1:65" s="12" customFormat="1">
      <c r="A203" s="231"/>
      <c r="B203" s="232"/>
      <c r="C203" s="231"/>
      <c r="D203" s="233" t="s">
        <v>149</v>
      </c>
      <c r="E203" s="234" t="s">
        <v>1</v>
      </c>
      <c r="F203" s="235" t="s">
        <v>345</v>
      </c>
      <c r="G203" s="231"/>
      <c r="H203" s="236">
        <v>77.578000000000003</v>
      </c>
      <c r="I203" s="231"/>
      <c r="J203" s="231"/>
      <c r="K203" s="231"/>
      <c r="L203" s="95"/>
      <c r="M203" s="97"/>
      <c r="N203" s="98"/>
      <c r="O203" s="98"/>
      <c r="P203" s="98"/>
      <c r="Q203" s="98"/>
      <c r="R203" s="98"/>
      <c r="S203" s="98"/>
      <c r="T203" s="99"/>
      <c r="AT203" s="96" t="s">
        <v>149</v>
      </c>
      <c r="AU203" s="96" t="s">
        <v>84</v>
      </c>
      <c r="AV203" s="12" t="s">
        <v>84</v>
      </c>
      <c r="AW203" s="12" t="s">
        <v>31</v>
      </c>
      <c r="AX203" s="12" t="s">
        <v>82</v>
      </c>
      <c r="AY203" s="96" t="s">
        <v>143</v>
      </c>
    </row>
    <row r="204" spans="1:65" s="2" customFormat="1" ht="21.75" customHeight="1">
      <c r="A204" s="148"/>
      <c r="B204" s="149"/>
      <c r="C204" s="225" t="s">
        <v>340</v>
      </c>
      <c r="D204" s="225" t="s">
        <v>144</v>
      </c>
      <c r="E204" s="226" t="s">
        <v>347</v>
      </c>
      <c r="F204" s="227" t="s">
        <v>348</v>
      </c>
      <c r="G204" s="228" t="s">
        <v>287</v>
      </c>
      <c r="H204" s="229">
        <v>20.088999999999999</v>
      </c>
      <c r="I204" s="88"/>
      <c r="J204" s="230">
        <f>ROUND(I204*H204,2)</f>
        <v>0</v>
      </c>
      <c r="K204" s="227" t="s">
        <v>250</v>
      </c>
      <c r="L204" s="25"/>
      <c r="M204" s="89" t="s">
        <v>1</v>
      </c>
      <c r="N204" s="90" t="s">
        <v>40</v>
      </c>
      <c r="O204" s="35"/>
      <c r="P204" s="91">
        <f>O204*H204</f>
        <v>0</v>
      </c>
      <c r="Q204" s="91">
        <v>0</v>
      </c>
      <c r="R204" s="91">
        <f>Q204*H204</f>
        <v>0</v>
      </c>
      <c r="S204" s="91">
        <v>0</v>
      </c>
      <c r="T204" s="92">
        <f>S204*H204</f>
        <v>0</v>
      </c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R204" s="93" t="s">
        <v>101</v>
      </c>
      <c r="AT204" s="93" t="s">
        <v>144</v>
      </c>
      <c r="AU204" s="93" t="s">
        <v>84</v>
      </c>
      <c r="AY204" s="18" t="s">
        <v>143</v>
      </c>
      <c r="BE204" s="94">
        <f>IF(N204="základní",J204,0)</f>
        <v>0</v>
      </c>
      <c r="BF204" s="94">
        <f>IF(N204="snížená",J204,0)</f>
        <v>0</v>
      </c>
      <c r="BG204" s="94">
        <f>IF(N204="zákl. přenesená",J204,0)</f>
        <v>0</v>
      </c>
      <c r="BH204" s="94">
        <f>IF(N204="sníž. přenesená",J204,0)</f>
        <v>0</v>
      </c>
      <c r="BI204" s="94">
        <f>IF(N204="nulová",J204,0)</f>
        <v>0</v>
      </c>
      <c r="BJ204" s="18" t="s">
        <v>82</v>
      </c>
      <c r="BK204" s="94">
        <f>ROUND(I204*H204,2)</f>
        <v>0</v>
      </c>
      <c r="BL204" s="18" t="s">
        <v>101</v>
      </c>
      <c r="BM204" s="93" t="s">
        <v>1134</v>
      </c>
    </row>
    <row r="205" spans="1:65" s="12" customFormat="1">
      <c r="A205" s="231"/>
      <c r="B205" s="232"/>
      <c r="C205" s="231"/>
      <c r="D205" s="233" t="s">
        <v>149</v>
      </c>
      <c r="E205" s="234" t="s">
        <v>1</v>
      </c>
      <c r="F205" s="235" t="s">
        <v>208</v>
      </c>
      <c r="G205" s="231"/>
      <c r="H205" s="236">
        <v>48.485999999999997</v>
      </c>
      <c r="I205" s="231"/>
      <c r="J205" s="231"/>
      <c r="K205" s="231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149</v>
      </c>
      <c r="AU205" s="96" t="s">
        <v>84</v>
      </c>
      <c r="AV205" s="12" t="s">
        <v>84</v>
      </c>
      <c r="AW205" s="12" t="s">
        <v>31</v>
      </c>
      <c r="AX205" s="12" t="s">
        <v>75</v>
      </c>
      <c r="AY205" s="96" t="s">
        <v>143</v>
      </c>
    </row>
    <row r="206" spans="1:65" s="12" customFormat="1" ht="22.5">
      <c r="A206" s="231"/>
      <c r="B206" s="232"/>
      <c r="C206" s="231"/>
      <c r="D206" s="233" t="s">
        <v>149</v>
      </c>
      <c r="E206" s="234" t="s">
        <v>1</v>
      </c>
      <c r="F206" s="235" t="s">
        <v>350</v>
      </c>
      <c r="G206" s="231"/>
      <c r="H206" s="236">
        <v>23.513999999999999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75</v>
      </c>
      <c r="AY206" s="96" t="s">
        <v>143</v>
      </c>
    </row>
    <row r="207" spans="1:65" s="14" customFormat="1">
      <c r="A207" s="244"/>
      <c r="B207" s="245"/>
      <c r="C207" s="244"/>
      <c r="D207" s="233" t="s">
        <v>149</v>
      </c>
      <c r="E207" s="246" t="s">
        <v>1</v>
      </c>
      <c r="F207" s="247" t="s">
        <v>351</v>
      </c>
      <c r="G207" s="244"/>
      <c r="H207" s="246" t="s">
        <v>1</v>
      </c>
      <c r="I207" s="244"/>
      <c r="J207" s="244"/>
      <c r="K207" s="244"/>
      <c r="L207" s="107"/>
      <c r="M207" s="109"/>
      <c r="N207" s="110"/>
      <c r="O207" s="110"/>
      <c r="P207" s="110"/>
      <c r="Q207" s="110"/>
      <c r="R207" s="110"/>
      <c r="S207" s="110"/>
      <c r="T207" s="111"/>
      <c r="AT207" s="108" t="s">
        <v>149</v>
      </c>
      <c r="AU207" s="108" t="s">
        <v>84</v>
      </c>
      <c r="AV207" s="14" t="s">
        <v>82</v>
      </c>
      <c r="AW207" s="14" t="s">
        <v>31</v>
      </c>
      <c r="AX207" s="14" t="s">
        <v>75</v>
      </c>
      <c r="AY207" s="108" t="s">
        <v>143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1135</v>
      </c>
      <c r="G208" s="231"/>
      <c r="H208" s="236">
        <v>-26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31"/>
      <c r="B209" s="232"/>
      <c r="C209" s="231"/>
      <c r="D209" s="233" t="s">
        <v>149</v>
      </c>
      <c r="E209" s="234" t="s">
        <v>1</v>
      </c>
      <c r="F209" s="235" t="s">
        <v>1136</v>
      </c>
      <c r="G209" s="231"/>
      <c r="H209" s="236">
        <v>-6.5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4" customFormat="1">
      <c r="A210" s="244"/>
      <c r="B210" s="245"/>
      <c r="C210" s="244"/>
      <c r="D210" s="233" t="s">
        <v>149</v>
      </c>
      <c r="E210" s="246" t="s">
        <v>1</v>
      </c>
      <c r="F210" s="247" t="s">
        <v>354</v>
      </c>
      <c r="G210" s="244"/>
      <c r="H210" s="246" t="s">
        <v>1</v>
      </c>
      <c r="I210" s="244"/>
      <c r="J210" s="244"/>
      <c r="K210" s="244"/>
      <c r="L210" s="107"/>
      <c r="M210" s="109"/>
      <c r="N210" s="110"/>
      <c r="O210" s="110"/>
      <c r="P210" s="110"/>
      <c r="Q210" s="110"/>
      <c r="R210" s="110"/>
      <c r="S210" s="110"/>
      <c r="T210" s="111"/>
      <c r="AT210" s="108" t="s">
        <v>149</v>
      </c>
      <c r="AU210" s="108" t="s">
        <v>84</v>
      </c>
      <c r="AV210" s="14" t="s">
        <v>82</v>
      </c>
      <c r="AW210" s="14" t="s">
        <v>31</v>
      </c>
      <c r="AX210" s="14" t="s">
        <v>75</v>
      </c>
      <c r="AY210" s="108" t="s">
        <v>143</v>
      </c>
    </row>
    <row r="211" spans="1:65" s="12" customFormat="1">
      <c r="A211" s="231"/>
      <c r="B211" s="232"/>
      <c r="C211" s="231"/>
      <c r="D211" s="233" t="s">
        <v>149</v>
      </c>
      <c r="E211" s="234" t="s">
        <v>1</v>
      </c>
      <c r="F211" s="235" t="s">
        <v>1137</v>
      </c>
      <c r="G211" s="231"/>
      <c r="H211" s="236">
        <v>-0.99099999999999999</v>
      </c>
      <c r="I211" s="231"/>
      <c r="J211" s="231"/>
      <c r="K211" s="231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2" customFormat="1">
      <c r="A212" s="231"/>
      <c r="B212" s="232"/>
      <c r="C212" s="231"/>
      <c r="D212" s="233" t="s">
        <v>149</v>
      </c>
      <c r="E212" s="234" t="s">
        <v>1</v>
      </c>
      <c r="F212" s="235" t="s">
        <v>355</v>
      </c>
      <c r="G212" s="231"/>
      <c r="H212" s="236">
        <v>-2.9319999999999999</v>
      </c>
      <c r="I212" s="231"/>
      <c r="J212" s="231"/>
      <c r="K212" s="231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75</v>
      </c>
      <c r="AY212" s="96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356</v>
      </c>
      <c r="G213" s="231"/>
      <c r="H213" s="236">
        <v>-15.978999999999999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621</v>
      </c>
      <c r="G214" s="231"/>
      <c r="H214" s="236">
        <v>-1.704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1138</v>
      </c>
      <c r="G215" s="231"/>
      <c r="H215" s="236">
        <v>2.1949999999999998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31"/>
      <c r="B216" s="232"/>
      <c r="C216" s="231"/>
      <c r="D216" s="233" t="s">
        <v>149</v>
      </c>
      <c r="E216" s="234" t="s">
        <v>1</v>
      </c>
      <c r="F216" s="235" t="s">
        <v>358</v>
      </c>
      <c r="G216" s="231"/>
      <c r="H216" s="236">
        <v>-16.824000000000002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6" customFormat="1">
      <c r="A217" s="253"/>
      <c r="B217" s="254"/>
      <c r="C217" s="253"/>
      <c r="D217" s="233" t="s">
        <v>149</v>
      </c>
      <c r="E217" s="255" t="s">
        <v>359</v>
      </c>
      <c r="F217" s="256" t="s">
        <v>299</v>
      </c>
      <c r="G217" s="253"/>
      <c r="H217" s="257">
        <v>3.2650000000000001</v>
      </c>
      <c r="I217" s="253"/>
      <c r="J217" s="253"/>
      <c r="K217" s="253"/>
      <c r="L217" s="117"/>
      <c r="M217" s="119"/>
      <c r="N217" s="120"/>
      <c r="O217" s="120"/>
      <c r="P217" s="120"/>
      <c r="Q217" s="120"/>
      <c r="R217" s="120"/>
      <c r="S217" s="120"/>
      <c r="T217" s="121"/>
      <c r="AT217" s="118" t="s">
        <v>149</v>
      </c>
      <c r="AU217" s="118" t="s">
        <v>84</v>
      </c>
      <c r="AV217" s="16" t="s">
        <v>85</v>
      </c>
      <c r="AW217" s="16" t="s">
        <v>31</v>
      </c>
      <c r="AX217" s="16" t="s">
        <v>75</v>
      </c>
      <c r="AY217" s="118" t="s">
        <v>143</v>
      </c>
    </row>
    <row r="218" spans="1:65" s="14" customFormat="1" ht="22.5">
      <c r="A218" s="244"/>
      <c r="B218" s="245"/>
      <c r="C218" s="244"/>
      <c r="D218" s="233" t="s">
        <v>149</v>
      </c>
      <c r="E218" s="246" t="s">
        <v>1</v>
      </c>
      <c r="F218" s="247" t="s">
        <v>360</v>
      </c>
      <c r="G218" s="244"/>
      <c r="H218" s="246" t="s">
        <v>1</v>
      </c>
      <c r="I218" s="244"/>
      <c r="J218" s="244"/>
      <c r="K218" s="244"/>
      <c r="L218" s="107"/>
      <c r="M218" s="109"/>
      <c r="N218" s="110"/>
      <c r="O218" s="110"/>
      <c r="P218" s="110"/>
      <c r="Q218" s="110"/>
      <c r="R218" s="110"/>
      <c r="S218" s="110"/>
      <c r="T218" s="111"/>
      <c r="AT218" s="108" t="s">
        <v>149</v>
      </c>
      <c r="AU218" s="108" t="s">
        <v>84</v>
      </c>
      <c r="AV218" s="14" t="s">
        <v>82</v>
      </c>
      <c r="AW218" s="14" t="s">
        <v>31</v>
      </c>
      <c r="AX218" s="14" t="s">
        <v>75</v>
      </c>
      <c r="AY218" s="108" t="s">
        <v>143</v>
      </c>
    </row>
    <row r="219" spans="1:65" s="12" customFormat="1" ht="22.5">
      <c r="A219" s="231"/>
      <c r="B219" s="232"/>
      <c r="C219" s="231"/>
      <c r="D219" s="233" t="s">
        <v>149</v>
      </c>
      <c r="E219" s="234" t="s">
        <v>212</v>
      </c>
      <c r="F219" s="235" t="s">
        <v>1139</v>
      </c>
      <c r="G219" s="231"/>
      <c r="H219" s="236">
        <v>16.824000000000002</v>
      </c>
      <c r="I219" s="231"/>
      <c r="J219" s="231"/>
      <c r="K219" s="231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5" customFormat="1">
      <c r="A220" s="248"/>
      <c r="B220" s="249"/>
      <c r="C220" s="248"/>
      <c r="D220" s="233" t="s">
        <v>149</v>
      </c>
      <c r="E220" s="250" t="s">
        <v>210</v>
      </c>
      <c r="F220" s="251" t="s">
        <v>255</v>
      </c>
      <c r="G220" s="248"/>
      <c r="H220" s="252">
        <v>20.088999999999999</v>
      </c>
      <c r="I220" s="248"/>
      <c r="J220" s="248"/>
      <c r="K220" s="248"/>
      <c r="L220" s="112"/>
      <c r="M220" s="114"/>
      <c r="N220" s="115"/>
      <c r="O220" s="115"/>
      <c r="P220" s="115"/>
      <c r="Q220" s="115"/>
      <c r="R220" s="115"/>
      <c r="S220" s="115"/>
      <c r="T220" s="116"/>
      <c r="AT220" s="113" t="s">
        <v>149</v>
      </c>
      <c r="AU220" s="113" t="s">
        <v>84</v>
      </c>
      <c r="AV220" s="15" t="s">
        <v>101</v>
      </c>
      <c r="AW220" s="15" t="s">
        <v>31</v>
      </c>
      <c r="AX220" s="15" t="s">
        <v>82</v>
      </c>
      <c r="AY220" s="113" t="s">
        <v>143</v>
      </c>
    </row>
    <row r="221" spans="1:65" s="2" customFormat="1" ht="16.5" customHeight="1">
      <c r="A221" s="148"/>
      <c r="B221" s="149"/>
      <c r="C221" s="258" t="s">
        <v>346</v>
      </c>
      <c r="D221" s="258" t="s">
        <v>363</v>
      </c>
      <c r="E221" s="259" t="s">
        <v>364</v>
      </c>
      <c r="F221" s="260" t="s">
        <v>365</v>
      </c>
      <c r="G221" s="261" t="s">
        <v>343</v>
      </c>
      <c r="H221" s="262">
        <v>6.5709999999999997</v>
      </c>
      <c r="I221" s="122"/>
      <c r="J221" s="263">
        <f>ROUND(I221*H221,2)</f>
        <v>0</v>
      </c>
      <c r="K221" s="260" t="s">
        <v>250</v>
      </c>
      <c r="L221" s="123"/>
      <c r="M221" s="124" t="s">
        <v>1</v>
      </c>
      <c r="N221" s="125" t="s">
        <v>40</v>
      </c>
      <c r="O221" s="35"/>
      <c r="P221" s="91">
        <f>O221*H221</f>
        <v>0</v>
      </c>
      <c r="Q221" s="91">
        <v>0</v>
      </c>
      <c r="R221" s="91">
        <f>Q221*H221</f>
        <v>0</v>
      </c>
      <c r="S221" s="91">
        <v>0</v>
      </c>
      <c r="T221" s="92">
        <f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93" t="s">
        <v>162</v>
      </c>
      <c r="AT221" s="93" t="s">
        <v>363</v>
      </c>
      <c r="AU221" s="93" t="s">
        <v>84</v>
      </c>
      <c r="AY221" s="18" t="s">
        <v>143</v>
      </c>
      <c r="BE221" s="94">
        <f>IF(N221="základní",J221,0)</f>
        <v>0</v>
      </c>
      <c r="BF221" s="94">
        <f>IF(N221="snížená",J221,0)</f>
        <v>0</v>
      </c>
      <c r="BG221" s="94">
        <f>IF(N221="zákl. přenesená",J221,0)</f>
        <v>0</v>
      </c>
      <c r="BH221" s="94">
        <f>IF(N221="sníž. přenesená",J221,0)</f>
        <v>0</v>
      </c>
      <c r="BI221" s="94">
        <f>IF(N221="nulová",J221,0)</f>
        <v>0</v>
      </c>
      <c r="BJ221" s="18" t="s">
        <v>82</v>
      </c>
      <c r="BK221" s="94">
        <f>ROUND(I221*H221,2)</f>
        <v>0</v>
      </c>
      <c r="BL221" s="18" t="s">
        <v>101</v>
      </c>
      <c r="BM221" s="93" t="s">
        <v>1140</v>
      </c>
    </row>
    <row r="222" spans="1:65" s="12" customFormat="1" ht="22.5">
      <c r="A222" s="231"/>
      <c r="B222" s="232"/>
      <c r="C222" s="231"/>
      <c r="D222" s="233" t="s">
        <v>149</v>
      </c>
      <c r="E222" s="234" t="s">
        <v>1</v>
      </c>
      <c r="F222" s="235" t="s">
        <v>1141</v>
      </c>
      <c r="G222" s="231"/>
      <c r="H222" s="236">
        <v>6.5709999999999997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82</v>
      </c>
      <c r="AY222" s="96" t="s">
        <v>143</v>
      </c>
    </row>
    <row r="223" spans="1:65" s="2" customFormat="1" ht="16.5" customHeight="1">
      <c r="A223" s="148"/>
      <c r="B223" s="149"/>
      <c r="C223" s="225" t="s">
        <v>362</v>
      </c>
      <c r="D223" s="225" t="s">
        <v>144</v>
      </c>
      <c r="E223" s="226" t="s">
        <v>379</v>
      </c>
      <c r="F223" s="227" t="s">
        <v>380</v>
      </c>
      <c r="G223" s="228" t="s">
        <v>245</v>
      </c>
      <c r="H223" s="229">
        <v>65</v>
      </c>
      <c r="I223" s="88"/>
      <c r="J223" s="230">
        <f>ROUND(I223*H223,2)</f>
        <v>0</v>
      </c>
      <c r="K223" s="227" t="s">
        <v>250</v>
      </c>
      <c r="L223" s="25"/>
      <c r="M223" s="89" t="s">
        <v>1</v>
      </c>
      <c r="N223" s="90" t="s">
        <v>40</v>
      </c>
      <c r="O223" s="35"/>
      <c r="P223" s="91">
        <f>O223*H223</f>
        <v>0</v>
      </c>
      <c r="Q223" s="91">
        <v>0</v>
      </c>
      <c r="R223" s="91">
        <f>Q223*H223</f>
        <v>0</v>
      </c>
      <c r="S223" s="91">
        <v>0</v>
      </c>
      <c r="T223" s="92">
        <f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93" t="s">
        <v>101</v>
      </c>
      <c r="AT223" s="93" t="s">
        <v>144</v>
      </c>
      <c r="AU223" s="93" t="s">
        <v>84</v>
      </c>
      <c r="AY223" s="18" t="s">
        <v>143</v>
      </c>
      <c r="BE223" s="94">
        <f>IF(N223="základní",J223,0)</f>
        <v>0</v>
      </c>
      <c r="BF223" s="94">
        <f>IF(N223="snížená",J223,0)</f>
        <v>0</v>
      </c>
      <c r="BG223" s="94">
        <f>IF(N223="zákl. přenesená",J223,0)</f>
        <v>0</v>
      </c>
      <c r="BH223" s="94">
        <f>IF(N223="sníž. přenesená",J223,0)</f>
        <v>0</v>
      </c>
      <c r="BI223" s="94">
        <f>IF(N223="nulová",J223,0)</f>
        <v>0</v>
      </c>
      <c r="BJ223" s="18" t="s">
        <v>82</v>
      </c>
      <c r="BK223" s="94">
        <f>ROUND(I223*H223,2)</f>
        <v>0</v>
      </c>
      <c r="BL223" s="18" t="s">
        <v>101</v>
      </c>
      <c r="BM223" s="93" t="s">
        <v>1142</v>
      </c>
    </row>
    <row r="224" spans="1:65" s="14" customFormat="1">
      <c r="A224" s="244"/>
      <c r="B224" s="245"/>
      <c r="C224" s="244"/>
      <c r="D224" s="233" t="s">
        <v>149</v>
      </c>
      <c r="E224" s="246" t="s">
        <v>1</v>
      </c>
      <c r="F224" s="247" t="s">
        <v>382</v>
      </c>
      <c r="G224" s="244"/>
      <c r="H224" s="246" t="s">
        <v>1</v>
      </c>
      <c r="I224" s="244"/>
      <c r="J224" s="244"/>
      <c r="K224" s="244"/>
      <c r="L224" s="107"/>
      <c r="M224" s="109"/>
      <c r="N224" s="110"/>
      <c r="O224" s="110"/>
      <c r="P224" s="110"/>
      <c r="Q224" s="110"/>
      <c r="R224" s="110"/>
      <c r="S224" s="110"/>
      <c r="T224" s="111"/>
      <c r="AT224" s="108" t="s">
        <v>149</v>
      </c>
      <c r="AU224" s="108" t="s">
        <v>84</v>
      </c>
      <c r="AV224" s="14" t="s">
        <v>82</v>
      </c>
      <c r="AW224" s="14" t="s">
        <v>31</v>
      </c>
      <c r="AX224" s="14" t="s">
        <v>75</v>
      </c>
      <c r="AY224" s="108" t="s">
        <v>143</v>
      </c>
    </row>
    <row r="225" spans="1:65" s="12" customFormat="1">
      <c r="A225" s="231"/>
      <c r="B225" s="232"/>
      <c r="C225" s="231"/>
      <c r="D225" s="233" t="s">
        <v>149</v>
      </c>
      <c r="E225" s="234" t="s">
        <v>1073</v>
      </c>
      <c r="F225" s="235" t="s">
        <v>1143</v>
      </c>
      <c r="G225" s="231"/>
      <c r="H225" s="236">
        <v>1.625</v>
      </c>
      <c r="I225" s="231"/>
      <c r="J225" s="231"/>
      <c r="K225" s="231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75</v>
      </c>
      <c r="AY225" s="96" t="s">
        <v>143</v>
      </c>
    </row>
    <row r="226" spans="1:65" s="12" customFormat="1" ht="22.5">
      <c r="A226" s="231"/>
      <c r="B226" s="232"/>
      <c r="C226" s="231"/>
      <c r="D226" s="233" t="s">
        <v>149</v>
      </c>
      <c r="E226" s="234" t="s">
        <v>174</v>
      </c>
      <c r="F226" s="235" t="s">
        <v>1144</v>
      </c>
      <c r="G226" s="231"/>
      <c r="H226" s="236">
        <v>5.2350000000000003</v>
      </c>
      <c r="I226" s="231"/>
      <c r="J226" s="231"/>
      <c r="K226" s="231"/>
      <c r="L226" s="95"/>
      <c r="M226" s="97"/>
      <c r="N226" s="98"/>
      <c r="O226" s="98"/>
      <c r="P226" s="98"/>
      <c r="Q226" s="98"/>
      <c r="R226" s="98"/>
      <c r="S226" s="98"/>
      <c r="T226" s="99"/>
      <c r="AT226" s="96" t="s">
        <v>149</v>
      </c>
      <c r="AU226" s="96" t="s">
        <v>84</v>
      </c>
      <c r="AV226" s="12" t="s">
        <v>84</v>
      </c>
      <c r="AW226" s="12" t="s">
        <v>31</v>
      </c>
      <c r="AX226" s="12" t="s">
        <v>75</v>
      </c>
      <c r="AY226" s="96" t="s">
        <v>143</v>
      </c>
    </row>
    <row r="227" spans="1:65" s="12" customFormat="1" ht="22.5">
      <c r="A227" s="231"/>
      <c r="B227" s="232"/>
      <c r="C227" s="231"/>
      <c r="D227" s="233" t="s">
        <v>149</v>
      </c>
      <c r="E227" s="234" t="s">
        <v>178</v>
      </c>
      <c r="F227" s="235" t="s">
        <v>1145</v>
      </c>
      <c r="G227" s="231"/>
      <c r="H227" s="236">
        <v>45.655000000000001</v>
      </c>
      <c r="I227" s="231"/>
      <c r="J227" s="231"/>
      <c r="K227" s="231"/>
      <c r="L227" s="95"/>
      <c r="M227" s="97"/>
      <c r="N227" s="98"/>
      <c r="O227" s="98"/>
      <c r="P227" s="98"/>
      <c r="Q227" s="98"/>
      <c r="R227" s="98"/>
      <c r="S227" s="98"/>
      <c r="T227" s="99"/>
      <c r="AT227" s="96" t="s">
        <v>149</v>
      </c>
      <c r="AU227" s="96" t="s">
        <v>84</v>
      </c>
      <c r="AV227" s="12" t="s">
        <v>84</v>
      </c>
      <c r="AW227" s="12" t="s">
        <v>31</v>
      </c>
      <c r="AX227" s="12" t="s">
        <v>75</v>
      </c>
      <c r="AY227" s="96" t="s">
        <v>143</v>
      </c>
    </row>
    <row r="228" spans="1:65" s="12" customFormat="1" ht="22.5">
      <c r="A228" s="231"/>
      <c r="B228" s="232"/>
      <c r="C228" s="231"/>
      <c r="D228" s="233" t="s">
        <v>149</v>
      </c>
      <c r="E228" s="234" t="s">
        <v>559</v>
      </c>
      <c r="F228" s="235" t="s">
        <v>1146</v>
      </c>
      <c r="G228" s="231"/>
      <c r="H228" s="236">
        <v>3.7050000000000001</v>
      </c>
      <c r="I228" s="231"/>
      <c r="J228" s="231"/>
      <c r="K228" s="231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75</v>
      </c>
      <c r="AY228" s="96" t="s">
        <v>143</v>
      </c>
    </row>
    <row r="229" spans="1:65" s="12" customFormat="1">
      <c r="A229" s="231"/>
      <c r="B229" s="232"/>
      <c r="C229" s="231"/>
      <c r="D229" s="233" t="s">
        <v>149</v>
      </c>
      <c r="E229" s="234" t="s">
        <v>1090</v>
      </c>
      <c r="F229" s="235" t="s">
        <v>1147</v>
      </c>
      <c r="G229" s="231"/>
      <c r="H229" s="236">
        <v>8.7799999999999994</v>
      </c>
      <c r="I229" s="231"/>
      <c r="J229" s="231"/>
      <c r="K229" s="231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75</v>
      </c>
      <c r="AY229" s="96" t="s">
        <v>143</v>
      </c>
    </row>
    <row r="230" spans="1:65" s="15" customFormat="1">
      <c r="A230" s="248"/>
      <c r="B230" s="249"/>
      <c r="C230" s="248"/>
      <c r="D230" s="233" t="s">
        <v>149</v>
      </c>
      <c r="E230" s="250" t="s">
        <v>1</v>
      </c>
      <c r="F230" s="251" t="s">
        <v>255</v>
      </c>
      <c r="G230" s="248"/>
      <c r="H230" s="252">
        <v>65</v>
      </c>
      <c r="I230" s="248"/>
      <c r="J230" s="248"/>
      <c r="K230" s="248"/>
      <c r="L230" s="112"/>
      <c r="M230" s="114"/>
      <c r="N230" s="115"/>
      <c r="O230" s="115"/>
      <c r="P230" s="115"/>
      <c r="Q230" s="115"/>
      <c r="R230" s="115"/>
      <c r="S230" s="115"/>
      <c r="T230" s="116"/>
      <c r="AT230" s="113" t="s">
        <v>149</v>
      </c>
      <c r="AU230" s="113" t="s">
        <v>84</v>
      </c>
      <c r="AV230" s="15" t="s">
        <v>101</v>
      </c>
      <c r="AW230" s="15" t="s">
        <v>31</v>
      </c>
      <c r="AX230" s="15" t="s">
        <v>82</v>
      </c>
      <c r="AY230" s="113" t="s">
        <v>143</v>
      </c>
    </row>
    <row r="231" spans="1:65" s="2" customFormat="1" ht="21.75" customHeight="1">
      <c r="A231" s="148"/>
      <c r="B231" s="149"/>
      <c r="C231" s="225" t="s">
        <v>368</v>
      </c>
      <c r="D231" s="225" t="s">
        <v>144</v>
      </c>
      <c r="E231" s="226" t="s">
        <v>387</v>
      </c>
      <c r="F231" s="227" t="s">
        <v>388</v>
      </c>
      <c r="G231" s="228" t="s">
        <v>245</v>
      </c>
      <c r="H231" s="229">
        <v>65</v>
      </c>
      <c r="I231" s="265"/>
      <c r="J231" s="230">
        <f>ROUND(I231*H231,2)</f>
        <v>0</v>
      </c>
      <c r="K231" s="227" t="s">
        <v>1</v>
      </c>
      <c r="L231" s="25"/>
      <c r="M231" s="89" t="s">
        <v>1</v>
      </c>
      <c r="N231" s="90" t="s">
        <v>40</v>
      </c>
      <c r="O231" s="35"/>
      <c r="P231" s="91">
        <f>O231*H231</f>
        <v>0</v>
      </c>
      <c r="Q231" s="91">
        <v>0</v>
      </c>
      <c r="R231" s="91">
        <f>Q231*H231</f>
        <v>0</v>
      </c>
      <c r="S231" s="91">
        <v>0</v>
      </c>
      <c r="T231" s="92">
        <f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93" t="s">
        <v>101</v>
      </c>
      <c r="AT231" s="93" t="s">
        <v>144</v>
      </c>
      <c r="AU231" s="93" t="s">
        <v>84</v>
      </c>
      <c r="AY231" s="18" t="s">
        <v>143</v>
      </c>
      <c r="BE231" s="94">
        <f>IF(N231="základní",J231,0)</f>
        <v>0</v>
      </c>
      <c r="BF231" s="94">
        <f>IF(N231="snížená",J231,0)</f>
        <v>0</v>
      </c>
      <c r="BG231" s="94">
        <f>IF(N231="zákl. přenesená",J231,0)</f>
        <v>0</v>
      </c>
      <c r="BH231" s="94">
        <f>IF(N231="sníž. přenesená",J231,0)</f>
        <v>0</v>
      </c>
      <c r="BI231" s="94">
        <f>IF(N231="nulová",J231,0)</f>
        <v>0</v>
      </c>
      <c r="BJ231" s="18" t="s">
        <v>82</v>
      </c>
      <c r="BK231" s="94">
        <f>ROUND(I231*H231,2)</f>
        <v>0</v>
      </c>
      <c r="BL231" s="18" t="s">
        <v>101</v>
      </c>
      <c r="BM231" s="93" t="s">
        <v>1148</v>
      </c>
    </row>
    <row r="232" spans="1:65" s="12" customFormat="1" ht="22.5">
      <c r="A232" s="231"/>
      <c r="B232" s="232"/>
      <c r="C232" s="231"/>
      <c r="D232" s="233" t="s">
        <v>149</v>
      </c>
      <c r="E232" s="234" t="s">
        <v>554</v>
      </c>
      <c r="F232" s="235" t="s">
        <v>1149</v>
      </c>
      <c r="G232" s="231"/>
      <c r="H232" s="236">
        <v>4.68</v>
      </c>
      <c r="I232" s="231"/>
      <c r="J232" s="231"/>
      <c r="K232" s="231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75</v>
      </c>
      <c r="AY232" s="96" t="s">
        <v>143</v>
      </c>
    </row>
    <row r="233" spans="1:65" s="12" customFormat="1" ht="22.5">
      <c r="A233" s="231"/>
      <c r="B233" s="232"/>
      <c r="C233" s="231"/>
      <c r="D233" s="233" t="s">
        <v>149</v>
      </c>
      <c r="E233" s="234" t="s">
        <v>1075</v>
      </c>
      <c r="F233" s="235" t="s">
        <v>1150</v>
      </c>
      <c r="G233" s="231"/>
      <c r="H233" s="236">
        <v>8.7799999999999994</v>
      </c>
      <c r="I233" s="231"/>
      <c r="J233" s="231"/>
      <c r="K233" s="231"/>
      <c r="L233" s="95"/>
      <c r="M233" s="97"/>
      <c r="N233" s="98"/>
      <c r="O233" s="98"/>
      <c r="P233" s="98"/>
      <c r="Q233" s="98"/>
      <c r="R233" s="98"/>
      <c r="S233" s="98"/>
      <c r="T233" s="99"/>
      <c r="AT233" s="96" t="s">
        <v>149</v>
      </c>
      <c r="AU233" s="96" t="s">
        <v>84</v>
      </c>
      <c r="AV233" s="12" t="s">
        <v>84</v>
      </c>
      <c r="AW233" s="12" t="s">
        <v>31</v>
      </c>
      <c r="AX233" s="12" t="s">
        <v>75</v>
      </c>
      <c r="AY233" s="96" t="s">
        <v>143</v>
      </c>
    </row>
    <row r="234" spans="1:65" s="12" customFormat="1" ht="22.5">
      <c r="A234" s="231"/>
      <c r="B234" s="232"/>
      <c r="C234" s="231"/>
      <c r="D234" s="233" t="s">
        <v>149</v>
      </c>
      <c r="E234" s="234" t="s">
        <v>181</v>
      </c>
      <c r="F234" s="235" t="s">
        <v>1151</v>
      </c>
      <c r="G234" s="231"/>
      <c r="H234" s="236">
        <v>33.405000000000001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75</v>
      </c>
      <c r="AY234" s="96" t="s">
        <v>143</v>
      </c>
    </row>
    <row r="235" spans="1:65" s="12" customFormat="1" ht="22.5">
      <c r="A235" s="231"/>
      <c r="B235" s="232"/>
      <c r="C235" s="231"/>
      <c r="D235" s="233" t="s">
        <v>149</v>
      </c>
      <c r="E235" s="234" t="s">
        <v>184</v>
      </c>
      <c r="F235" s="235" t="s">
        <v>1152</v>
      </c>
      <c r="G235" s="231"/>
      <c r="H235" s="236">
        <v>15.765000000000001</v>
      </c>
      <c r="I235" s="231"/>
      <c r="J235" s="231"/>
      <c r="K235" s="231"/>
      <c r="L235" s="95"/>
      <c r="M235" s="97"/>
      <c r="N235" s="98"/>
      <c r="O235" s="98"/>
      <c r="P235" s="98"/>
      <c r="Q235" s="98"/>
      <c r="R235" s="98"/>
      <c r="S235" s="98"/>
      <c r="T235" s="99"/>
      <c r="AT235" s="96" t="s">
        <v>149</v>
      </c>
      <c r="AU235" s="96" t="s">
        <v>84</v>
      </c>
      <c r="AV235" s="12" t="s">
        <v>84</v>
      </c>
      <c r="AW235" s="12" t="s">
        <v>31</v>
      </c>
      <c r="AX235" s="12" t="s">
        <v>75</v>
      </c>
      <c r="AY235" s="96" t="s">
        <v>143</v>
      </c>
    </row>
    <row r="236" spans="1:65" s="12" customFormat="1" ht="22.5">
      <c r="A236" s="231"/>
      <c r="B236" s="232"/>
      <c r="C236" s="231"/>
      <c r="D236" s="233" t="s">
        <v>149</v>
      </c>
      <c r="E236" s="234" t="s">
        <v>563</v>
      </c>
      <c r="F236" s="235" t="s">
        <v>1153</v>
      </c>
      <c r="G236" s="231"/>
      <c r="H236" s="236">
        <v>2.37</v>
      </c>
      <c r="I236" s="231"/>
      <c r="J236" s="231"/>
      <c r="K236" s="231"/>
      <c r="L236" s="95"/>
      <c r="M236" s="97"/>
      <c r="N236" s="98"/>
      <c r="O236" s="98"/>
      <c r="P236" s="98"/>
      <c r="Q236" s="98"/>
      <c r="R236" s="98"/>
      <c r="S236" s="98"/>
      <c r="T236" s="99"/>
      <c r="AT236" s="96" t="s">
        <v>149</v>
      </c>
      <c r="AU236" s="96" t="s">
        <v>84</v>
      </c>
      <c r="AV236" s="12" t="s">
        <v>84</v>
      </c>
      <c r="AW236" s="12" t="s">
        <v>31</v>
      </c>
      <c r="AX236" s="12" t="s">
        <v>75</v>
      </c>
      <c r="AY236" s="96" t="s">
        <v>143</v>
      </c>
    </row>
    <row r="237" spans="1:65" s="15" customFormat="1">
      <c r="A237" s="248"/>
      <c r="B237" s="249"/>
      <c r="C237" s="248"/>
      <c r="D237" s="233" t="s">
        <v>149</v>
      </c>
      <c r="E237" s="250" t="s">
        <v>1</v>
      </c>
      <c r="F237" s="251" t="s">
        <v>255</v>
      </c>
      <c r="G237" s="248"/>
      <c r="H237" s="252">
        <v>65</v>
      </c>
      <c r="I237" s="248"/>
      <c r="J237" s="248"/>
      <c r="K237" s="248"/>
      <c r="L237" s="112"/>
      <c r="M237" s="114"/>
      <c r="N237" s="115"/>
      <c r="O237" s="115"/>
      <c r="P237" s="115"/>
      <c r="Q237" s="115"/>
      <c r="R237" s="115"/>
      <c r="S237" s="115"/>
      <c r="T237" s="116"/>
      <c r="AT237" s="113" t="s">
        <v>149</v>
      </c>
      <c r="AU237" s="113" t="s">
        <v>84</v>
      </c>
      <c r="AV237" s="15" t="s">
        <v>101</v>
      </c>
      <c r="AW237" s="15" t="s">
        <v>31</v>
      </c>
      <c r="AX237" s="15" t="s">
        <v>82</v>
      </c>
      <c r="AY237" s="113" t="s">
        <v>143</v>
      </c>
    </row>
    <row r="238" spans="1:65" s="11" customFormat="1" ht="22.9" customHeight="1">
      <c r="A238" s="220"/>
      <c r="B238" s="221"/>
      <c r="C238" s="220"/>
      <c r="D238" s="222" t="s">
        <v>74</v>
      </c>
      <c r="E238" s="242" t="s">
        <v>101</v>
      </c>
      <c r="F238" s="242" t="s">
        <v>411</v>
      </c>
      <c r="G238" s="220"/>
      <c r="H238" s="220"/>
      <c r="I238" s="220"/>
      <c r="J238" s="243">
        <f>BK238</f>
        <v>0</v>
      </c>
      <c r="K238" s="220"/>
      <c r="L238" s="80"/>
      <c r="M238" s="82"/>
      <c r="N238" s="83"/>
      <c r="O238" s="83"/>
      <c r="P238" s="84">
        <f>SUM(P239:P241)</f>
        <v>0</v>
      </c>
      <c r="Q238" s="83"/>
      <c r="R238" s="84">
        <f>SUM(R239:R241)</f>
        <v>0</v>
      </c>
      <c r="S238" s="83"/>
      <c r="T238" s="85">
        <f>SUM(T239:T241)</f>
        <v>0</v>
      </c>
      <c r="AR238" s="81" t="s">
        <v>82</v>
      </c>
      <c r="AT238" s="86" t="s">
        <v>74</v>
      </c>
      <c r="AU238" s="86" t="s">
        <v>82</v>
      </c>
      <c r="AY238" s="81" t="s">
        <v>143</v>
      </c>
      <c r="BK238" s="87">
        <f>SUM(BK239:BK241)</f>
        <v>0</v>
      </c>
    </row>
    <row r="239" spans="1:65" s="2" customFormat="1" ht="16.5" customHeight="1">
      <c r="A239" s="148"/>
      <c r="B239" s="149"/>
      <c r="C239" s="225" t="s">
        <v>373</v>
      </c>
      <c r="D239" s="225" t="s">
        <v>144</v>
      </c>
      <c r="E239" s="226" t="s">
        <v>413</v>
      </c>
      <c r="F239" s="227" t="s">
        <v>414</v>
      </c>
      <c r="G239" s="228" t="s">
        <v>287</v>
      </c>
      <c r="H239" s="229">
        <v>6.5</v>
      </c>
      <c r="I239" s="88"/>
      <c r="J239" s="230">
        <f>ROUND(I239*H239,2)</f>
        <v>0</v>
      </c>
      <c r="K239" s="227" t="s">
        <v>250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1154</v>
      </c>
    </row>
    <row r="240" spans="1:65" s="12" customFormat="1">
      <c r="A240" s="231"/>
      <c r="B240" s="232"/>
      <c r="C240" s="231"/>
      <c r="D240" s="233" t="s">
        <v>149</v>
      </c>
      <c r="E240" s="234" t="s">
        <v>1</v>
      </c>
      <c r="F240" s="235" t="s">
        <v>1155</v>
      </c>
      <c r="G240" s="231"/>
      <c r="H240" s="236">
        <v>6.5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5" customFormat="1">
      <c r="A241" s="248"/>
      <c r="B241" s="249"/>
      <c r="C241" s="248"/>
      <c r="D241" s="233" t="s">
        <v>149</v>
      </c>
      <c r="E241" s="250" t="s">
        <v>1084</v>
      </c>
      <c r="F241" s="251" t="s">
        <v>255</v>
      </c>
      <c r="G241" s="248"/>
      <c r="H241" s="252">
        <v>6.5</v>
      </c>
      <c r="I241" s="248"/>
      <c r="J241" s="248"/>
      <c r="K241" s="248"/>
      <c r="L241" s="112"/>
      <c r="M241" s="114"/>
      <c r="N241" s="115"/>
      <c r="O241" s="115"/>
      <c r="P241" s="115"/>
      <c r="Q241" s="115"/>
      <c r="R241" s="115"/>
      <c r="S241" s="115"/>
      <c r="T241" s="116"/>
      <c r="AT241" s="113" t="s">
        <v>149</v>
      </c>
      <c r="AU241" s="113" t="s">
        <v>84</v>
      </c>
      <c r="AV241" s="15" t="s">
        <v>101</v>
      </c>
      <c r="AW241" s="15" t="s">
        <v>31</v>
      </c>
      <c r="AX241" s="15" t="s">
        <v>82</v>
      </c>
      <c r="AY241" s="113" t="s">
        <v>143</v>
      </c>
    </row>
    <row r="242" spans="1:65" s="11" customFormat="1" ht="22.9" customHeight="1">
      <c r="A242" s="220"/>
      <c r="B242" s="221"/>
      <c r="C242" s="220"/>
      <c r="D242" s="222" t="s">
        <v>74</v>
      </c>
      <c r="E242" s="242" t="s">
        <v>104</v>
      </c>
      <c r="F242" s="242" t="s">
        <v>425</v>
      </c>
      <c r="G242" s="220"/>
      <c r="H242" s="220"/>
      <c r="I242" s="220"/>
      <c r="J242" s="243">
        <f>BK242</f>
        <v>0</v>
      </c>
      <c r="K242" s="220"/>
      <c r="L242" s="80"/>
      <c r="M242" s="82"/>
      <c r="N242" s="83"/>
      <c r="O242" s="83"/>
      <c r="P242" s="84">
        <f>SUM(P243:P252)</f>
        <v>0</v>
      </c>
      <c r="Q242" s="83"/>
      <c r="R242" s="84">
        <f>SUM(R243:R252)</f>
        <v>0</v>
      </c>
      <c r="S242" s="83"/>
      <c r="T242" s="85">
        <f>SUM(T243:T252)</f>
        <v>0</v>
      </c>
      <c r="AR242" s="81" t="s">
        <v>82</v>
      </c>
      <c r="AT242" s="86" t="s">
        <v>74</v>
      </c>
      <c r="AU242" s="86" t="s">
        <v>82</v>
      </c>
      <c r="AY242" s="81" t="s">
        <v>143</v>
      </c>
      <c r="BK242" s="87">
        <f>SUM(BK243:BK252)</f>
        <v>0</v>
      </c>
    </row>
    <row r="243" spans="1:65" s="2" customFormat="1" ht="44.25" customHeight="1">
      <c r="A243" s="148"/>
      <c r="B243" s="149"/>
      <c r="C243" s="225" t="s">
        <v>378</v>
      </c>
      <c r="D243" s="225" t="s">
        <v>144</v>
      </c>
      <c r="E243" s="226" t="s">
        <v>1156</v>
      </c>
      <c r="F243" s="227" t="s">
        <v>1157</v>
      </c>
      <c r="G243" s="228" t="s">
        <v>245</v>
      </c>
      <c r="H243" s="229">
        <v>1.625</v>
      </c>
      <c r="I243" s="88"/>
      <c r="J243" s="230">
        <f>ROUND(I243*H243,2)</f>
        <v>0</v>
      </c>
      <c r="K243" s="227" t="s">
        <v>1</v>
      </c>
      <c r="L243" s="25"/>
      <c r="M243" s="89" t="s">
        <v>1</v>
      </c>
      <c r="N243" s="90" t="s">
        <v>40</v>
      </c>
      <c r="O243" s="35"/>
      <c r="P243" s="91">
        <f>O243*H243</f>
        <v>0</v>
      </c>
      <c r="Q243" s="91">
        <v>0</v>
      </c>
      <c r="R243" s="91">
        <f>Q243*H243</f>
        <v>0</v>
      </c>
      <c r="S243" s="91">
        <v>0</v>
      </c>
      <c r="T243" s="92">
        <f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93" t="s">
        <v>101</v>
      </c>
      <c r="AT243" s="93" t="s">
        <v>144</v>
      </c>
      <c r="AU243" s="93" t="s">
        <v>84</v>
      </c>
      <c r="AY243" s="18" t="s">
        <v>143</v>
      </c>
      <c r="BE243" s="94">
        <f>IF(N243="základní",J243,0)</f>
        <v>0</v>
      </c>
      <c r="BF243" s="94">
        <f>IF(N243="snížená",J243,0)</f>
        <v>0</v>
      </c>
      <c r="BG243" s="94">
        <f>IF(N243="zákl. přenesená",J243,0)</f>
        <v>0</v>
      </c>
      <c r="BH243" s="94">
        <f>IF(N243="sníž. přenesená",J243,0)</f>
        <v>0</v>
      </c>
      <c r="BI243" s="94">
        <f>IF(N243="nulová",J243,0)</f>
        <v>0</v>
      </c>
      <c r="BJ243" s="18" t="s">
        <v>82</v>
      </c>
      <c r="BK243" s="94">
        <f>ROUND(I243*H243,2)</f>
        <v>0</v>
      </c>
      <c r="BL243" s="18" t="s">
        <v>101</v>
      </c>
      <c r="BM243" s="93" t="s">
        <v>1158</v>
      </c>
    </row>
    <row r="244" spans="1:65" s="12" customFormat="1">
      <c r="A244" s="231"/>
      <c r="B244" s="232"/>
      <c r="C244" s="231"/>
      <c r="D244" s="233" t="s">
        <v>149</v>
      </c>
      <c r="E244" s="234" t="s">
        <v>1</v>
      </c>
      <c r="F244" s="235" t="s">
        <v>1073</v>
      </c>
      <c r="G244" s="231"/>
      <c r="H244" s="236">
        <v>1.625</v>
      </c>
      <c r="I244" s="231"/>
      <c r="J244" s="231"/>
      <c r="K244" s="231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82</v>
      </c>
      <c r="AY244" s="96" t="s">
        <v>143</v>
      </c>
    </row>
    <row r="245" spans="1:65" s="2" customFormat="1" ht="44.25" customHeight="1">
      <c r="A245" s="148"/>
      <c r="B245" s="149"/>
      <c r="C245" s="225" t="s">
        <v>386</v>
      </c>
      <c r="D245" s="225" t="s">
        <v>144</v>
      </c>
      <c r="E245" s="226" t="s">
        <v>427</v>
      </c>
      <c r="F245" s="227" t="s">
        <v>428</v>
      </c>
      <c r="G245" s="228" t="s">
        <v>245</v>
      </c>
      <c r="H245" s="229">
        <v>5.2350000000000003</v>
      </c>
      <c r="I245" s="88"/>
      <c r="J245" s="230">
        <f>ROUND(I245*H245,2)</f>
        <v>0</v>
      </c>
      <c r="K245" s="227" t="s">
        <v>1</v>
      </c>
      <c r="L245" s="25"/>
      <c r="M245" s="89" t="s">
        <v>1</v>
      </c>
      <c r="N245" s="90" t="s">
        <v>40</v>
      </c>
      <c r="O245" s="35"/>
      <c r="P245" s="91">
        <f>O245*H245</f>
        <v>0</v>
      </c>
      <c r="Q245" s="91">
        <v>0</v>
      </c>
      <c r="R245" s="91">
        <f>Q245*H245</f>
        <v>0</v>
      </c>
      <c r="S245" s="91">
        <v>0</v>
      </c>
      <c r="T245" s="92">
        <f>S245*H245</f>
        <v>0</v>
      </c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R245" s="93" t="s">
        <v>101</v>
      </c>
      <c r="AT245" s="93" t="s">
        <v>144</v>
      </c>
      <c r="AU245" s="93" t="s">
        <v>84</v>
      </c>
      <c r="AY245" s="18" t="s">
        <v>143</v>
      </c>
      <c r="BE245" s="94">
        <f>IF(N245="základní",J245,0)</f>
        <v>0</v>
      </c>
      <c r="BF245" s="94">
        <f>IF(N245="snížená",J245,0)</f>
        <v>0</v>
      </c>
      <c r="BG245" s="94">
        <f>IF(N245="zákl. přenesená",J245,0)</f>
        <v>0</v>
      </c>
      <c r="BH245" s="94">
        <f>IF(N245="sníž. přenesená",J245,0)</f>
        <v>0</v>
      </c>
      <c r="BI245" s="94">
        <f>IF(N245="nulová",J245,0)</f>
        <v>0</v>
      </c>
      <c r="BJ245" s="18" t="s">
        <v>82</v>
      </c>
      <c r="BK245" s="94">
        <f>ROUND(I245*H245,2)</f>
        <v>0</v>
      </c>
      <c r="BL245" s="18" t="s">
        <v>101</v>
      </c>
      <c r="BM245" s="93" t="s">
        <v>1159</v>
      </c>
    </row>
    <row r="246" spans="1:65" s="12" customFormat="1">
      <c r="A246" s="231"/>
      <c r="B246" s="232"/>
      <c r="C246" s="231"/>
      <c r="D246" s="233" t="s">
        <v>149</v>
      </c>
      <c r="E246" s="234" t="s">
        <v>1</v>
      </c>
      <c r="F246" s="235" t="s">
        <v>174</v>
      </c>
      <c r="G246" s="231"/>
      <c r="H246" s="236">
        <v>5.2350000000000003</v>
      </c>
      <c r="I246" s="231"/>
      <c r="J246" s="231"/>
      <c r="K246" s="231"/>
      <c r="L246" s="95"/>
      <c r="M246" s="97"/>
      <c r="N246" s="98"/>
      <c r="O246" s="98"/>
      <c r="P246" s="98"/>
      <c r="Q246" s="98"/>
      <c r="R246" s="98"/>
      <c r="S246" s="98"/>
      <c r="T246" s="99"/>
      <c r="AT246" s="96" t="s">
        <v>149</v>
      </c>
      <c r="AU246" s="96" t="s">
        <v>84</v>
      </c>
      <c r="AV246" s="12" t="s">
        <v>84</v>
      </c>
      <c r="AW246" s="12" t="s">
        <v>31</v>
      </c>
      <c r="AX246" s="12" t="s">
        <v>82</v>
      </c>
      <c r="AY246" s="96" t="s">
        <v>143</v>
      </c>
    </row>
    <row r="247" spans="1:65" s="2" customFormat="1" ht="44.25" customHeight="1">
      <c r="A247" s="148"/>
      <c r="B247" s="149"/>
      <c r="C247" s="225" t="s">
        <v>395</v>
      </c>
      <c r="D247" s="225" t="s">
        <v>144</v>
      </c>
      <c r="E247" s="226" t="s">
        <v>431</v>
      </c>
      <c r="F247" s="227" t="s">
        <v>432</v>
      </c>
      <c r="G247" s="228" t="s">
        <v>245</v>
      </c>
      <c r="H247" s="229">
        <v>45.655000000000001</v>
      </c>
      <c r="I247" s="88"/>
      <c r="J247" s="230">
        <f>ROUND(I247*H247,2)</f>
        <v>0</v>
      </c>
      <c r="K247" s="227" t="s">
        <v>1</v>
      </c>
      <c r="L247" s="25"/>
      <c r="M247" s="89" t="s">
        <v>1</v>
      </c>
      <c r="N247" s="90" t="s">
        <v>40</v>
      </c>
      <c r="O247" s="35"/>
      <c r="P247" s="91">
        <f>O247*H247</f>
        <v>0</v>
      </c>
      <c r="Q247" s="91">
        <v>0</v>
      </c>
      <c r="R247" s="91">
        <f>Q247*H247</f>
        <v>0</v>
      </c>
      <c r="S247" s="91">
        <v>0</v>
      </c>
      <c r="T247" s="92">
        <f>S247*H247</f>
        <v>0</v>
      </c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R247" s="93" t="s">
        <v>101</v>
      </c>
      <c r="AT247" s="93" t="s">
        <v>144</v>
      </c>
      <c r="AU247" s="93" t="s">
        <v>84</v>
      </c>
      <c r="AY247" s="18" t="s">
        <v>143</v>
      </c>
      <c r="BE247" s="94">
        <f>IF(N247="základní",J247,0)</f>
        <v>0</v>
      </c>
      <c r="BF247" s="94">
        <f>IF(N247="snížená",J247,0)</f>
        <v>0</v>
      </c>
      <c r="BG247" s="94">
        <f>IF(N247="zákl. přenesená",J247,0)</f>
        <v>0</v>
      </c>
      <c r="BH247" s="94">
        <f>IF(N247="sníž. přenesená",J247,0)</f>
        <v>0</v>
      </c>
      <c r="BI247" s="94">
        <f>IF(N247="nulová",J247,0)</f>
        <v>0</v>
      </c>
      <c r="BJ247" s="18" t="s">
        <v>82</v>
      </c>
      <c r="BK247" s="94">
        <f>ROUND(I247*H247,2)</f>
        <v>0</v>
      </c>
      <c r="BL247" s="18" t="s">
        <v>101</v>
      </c>
      <c r="BM247" s="93" t="s">
        <v>1160</v>
      </c>
    </row>
    <row r="248" spans="1:65" s="12" customFormat="1">
      <c r="A248" s="231"/>
      <c r="B248" s="232"/>
      <c r="C248" s="231"/>
      <c r="D248" s="233" t="s">
        <v>149</v>
      </c>
      <c r="E248" s="234" t="s">
        <v>1</v>
      </c>
      <c r="F248" s="235" t="s">
        <v>178</v>
      </c>
      <c r="G248" s="231"/>
      <c r="H248" s="236">
        <v>45.655000000000001</v>
      </c>
      <c r="I248" s="231"/>
      <c r="J248" s="231"/>
      <c r="K248" s="231"/>
      <c r="L248" s="95"/>
      <c r="M248" s="97"/>
      <c r="N248" s="98"/>
      <c r="O248" s="98"/>
      <c r="P248" s="98"/>
      <c r="Q248" s="98"/>
      <c r="R248" s="98"/>
      <c r="S248" s="98"/>
      <c r="T248" s="99"/>
      <c r="AT248" s="96" t="s">
        <v>149</v>
      </c>
      <c r="AU248" s="96" t="s">
        <v>84</v>
      </c>
      <c r="AV248" s="12" t="s">
        <v>84</v>
      </c>
      <c r="AW248" s="12" t="s">
        <v>31</v>
      </c>
      <c r="AX248" s="12" t="s">
        <v>82</v>
      </c>
      <c r="AY248" s="96" t="s">
        <v>143</v>
      </c>
    </row>
    <row r="249" spans="1:65" s="2" customFormat="1" ht="44.25" customHeight="1">
      <c r="A249" s="148"/>
      <c r="B249" s="149"/>
      <c r="C249" s="225" t="s">
        <v>399</v>
      </c>
      <c r="D249" s="225" t="s">
        <v>144</v>
      </c>
      <c r="E249" s="226" t="s">
        <v>646</v>
      </c>
      <c r="F249" s="227" t="s">
        <v>647</v>
      </c>
      <c r="G249" s="228" t="s">
        <v>245</v>
      </c>
      <c r="H249" s="229">
        <v>3.7050000000000001</v>
      </c>
      <c r="I249" s="88"/>
      <c r="J249" s="230">
        <f>ROUND(I249*H249,2)</f>
        <v>0</v>
      </c>
      <c r="K249" s="227" t="s">
        <v>1</v>
      </c>
      <c r="L249" s="25"/>
      <c r="M249" s="89" t="s">
        <v>1</v>
      </c>
      <c r="N249" s="90" t="s">
        <v>40</v>
      </c>
      <c r="O249" s="35"/>
      <c r="P249" s="91">
        <f>O249*H249</f>
        <v>0</v>
      </c>
      <c r="Q249" s="91">
        <v>0</v>
      </c>
      <c r="R249" s="91">
        <f>Q249*H249</f>
        <v>0</v>
      </c>
      <c r="S249" s="91">
        <v>0</v>
      </c>
      <c r="T249" s="92">
        <f>S249*H249</f>
        <v>0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93" t="s">
        <v>101</v>
      </c>
      <c r="AT249" s="93" t="s">
        <v>144</v>
      </c>
      <c r="AU249" s="93" t="s">
        <v>84</v>
      </c>
      <c r="AY249" s="18" t="s">
        <v>143</v>
      </c>
      <c r="BE249" s="94">
        <f>IF(N249="základní",J249,0)</f>
        <v>0</v>
      </c>
      <c r="BF249" s="94">
        <f>IF(N249="snížená",J249,0)</f>
        <v>0</v>
      </c>
      <c r="BG249" s="94">
        <f>IF(N249="zákl. přenesená",J249,0)</f>
        <v>0</v>
      </c>
      <c r="BH249" s="94">
        <f>IF(N249="sníž. přenesená",J249,0)</f>
        <v>0</v>
      </c>
      <c r="BI249" s="94">
        <f>IF(N249="nulová",J249,0)</f>
        <v>0</v>
      </c>
      <c r="BJ249" s="18" t="s">
        <v>82</v>
      </c>
      <c r="BK249" s="94">
        <f>ROUND(I249*H249,2)</f>
        <v>0</v>
      </c>
      <c r="BL249" s="18" t="s">
        <v>101</v>
      </c>
      <c r="BM249" s="93" t="s">
        <v>1161</v>
      </c>
    </row>
    <row r="250" spans="1:65" s="12" customFormat="1">
      <c r="A250" s="231"/>
      <c r="B250" s="232"/>
      <c r="C250" s="231"/>
      <c r="D250" s="233" t="s">
        <v>149</v>
      </c>
      <c r="E250" s="234" t="s">
        <v>1</v>
      </c>
      <c r="F250" s="235" t="s">
        <v>559</v>
      </c>
      <c r="G250" s="231"/>
      <c r="H250" s="236">
        <v>3.7050000000000001</v>
      </c>
      <c r="I250" s="231"/>
      <c r="J250" s="231"/>
      <c r="K250" s="231"/>
      <c r="L250" s="95"/>
      <c r="M250" s="97"/>
      <c r="N250" s="98"/>
      <c r="O250" s="98"/>
      <c r="P250" s="98"/>
      <c r="Q250" s="98"/>
      <c r="R250" s="98"/>
      <c r="S250" s="98"/>
      <c r="T250" s="99"/>
      <c r="AT250" s="96" t="s">
        <v>149</v>
      </c>
      <c r="AU250" s="96" t="s">
        <v>84</v>
      </c>
      <c r="AV250" s="12" t="s">
        <v>84</v>
      </c>
      <c r="AW250" s="12" t="s">
        <v>31</v>
      </c>
      <c r="AX250" s="12" t="s">
        <v>82</v>
      </c>
      <c r="AY250" s="96" t="s">
        <v>143</v>
      </c>
    </row>
    <row r="251" spans="1:65" s="2" customFormat="1" ht="44.25" customHeight="1">
      <c r="A251" s="148"/>
      <c r="B251" s="149"/>
      <c r="C251" s="225" t="s">
        <v>404</v>
      </c>
      <c r="D251" s="225" t="s">
        <v>144</v>
      </c>
      <c r="E251" s="226" t="s">
        <v>1162</v>
      </c>
      <c r="F251" s="227" t="s">
        <v>1163</v>
      </c>
      <c r="G251" s="228" t="s">
        <v>245</v>
      </c>
      <c r="H251" s="229">
        <v>8.7799999999999994</v>
      </c>
      <c r="I251" s="88"/>
      <c r="J251" s="230">
        <f>ROUND(I251*H251,2)</f>
        <v>0</v>
      </c>
      <c r="K251" s="227" t="s">
        <v>1</v>
      </c>
      <c r="L251" s="25"/>
      <c r="M251" s="89" t="s">
        <v>1</v>
      </c>
      <c r="N251" s="90" t="s">
        <v>40</v>
      </c>
      <c r="O251" s="35"/>
      <c r="P251" s="91">
        <f>O251*H251</f>
        <v>0</v>
      </c>
      <c r="Q251" s="91">
        <v>0</v>
      </c>
      <c r="R251" s="91">
        <f>Q251*H251</f>
        <v>0</v>
      </c>
      <c r="S251" s="91">
        <v>0</v>
      </c>
      <c r="T251" s="92">
        <f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93" t="s">
        <v>101</v>
      </c>
      <c r="AT251" s="93" t="s">
        <v>144</v>
      </c>
      <c r="AU251" s="93" t="s">
        <v>84</v>
      </c>
      <c r="AY251" s="18" t="s">
        <v>143</v>
      </c>
      <c r="BE251" s="94">
        <f>IF(N251="základní",J251,0)</f>
        <v>0</v>
      </c>
      <c r="BF251" s="94">
        <f>IF(N251="snížená",J251,0)</f>
        <v>0</v>
      </c>
      <c r="BG251" s="94">
        <f>IF(N251="zákl. přenesená",J251,0)</f>
        <v>0</v>
      </c>
      <c r="BH251" s="94">
        <f>IF(N251="sníž. přenesená",J251,0)</f>
        <v>0</v>
      </c>
      <c r="BI251" s="94">
        <f>IF(N251="nulová",J251,0)</f>
        <v>0</v>
      </c>
      <c r="BJ251" s="18" t="s">
        <v>82</v>
      </c>
      <c r="BK251" s="94">
        <f>ROUND(I251*H251,2)</f>
        <v>0</v>
      </c>
      <c r="BL251" s="18" t="s">
        <v>101</v>
      </c>
      <c r="BM251" s="93" t="s">
        <v>1164</v>
      </c>
    </row>
    <row r="252" spans="1:65" s="12" customFormat="1">
      <c r="A252" s="231"/>
      <c r="B252" s="232"/>
      <c r="C252" s="231"/>
      <c r="D252" s="233" t="s">
        <v>149</v>
      </c>
      <c r="E252" s="234" t="s">
        <v>1</v>
      </c>
      <c r="F252" s="235" t="s">
        <v>1090</v>
      </c>
      <c r="G252" s="231"/>
      <c r="H252" s="236">
        <v>8.7799999999999994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82</v>
      </c>
      <c r="AY252" s="96" t="s">
        <v>143</v>
      </c>
    </row>
    <row r="253" spans="1:65" s="11" customFormat="1" ht="22.9" customHeight="1">
      <c r="A253" s="220"/>
      <c r="B253" s="221"/>
      <c r="C253" s="220"/>
      <c r="D253" s="222" t="s">
        <v>74</v>
      </c>
      <c r="E253" s="242" t="s">
        <v>165</v>
      </c>
      <c r="F253" s="242" t="s">
        <v>460</v>
      </c>
      <c r="G253" s="220"/>
      <c r="H253" s="220"/>
      <c r="I253" s="220"/>
      <c r="J253" s="243">
        <f>BK253</f>
        <v>0</v>
      </c>
      <c r="K253" s="220"/>
      <c r="L253" s="80"/>
      <c r="M253" s="82"/>
      <c r="N253" s="83"/>
      <c r="O253" s="83"/>
      <c r="P253" s="84">
        <f>SUM(P254:P303)</f>
        <v>0</v>
      </c>
      <c r="Q253" s="83"/>
      <c r="R253" s="84">
        <f>SUM(R254:R303)</f>
        <v>0</v>
      </c>
      <c r="S253" s="83"/>
      <c r="T253" s="85">
        <f>SUM(T254:T303)</f>
        <v>0</v>
      </c>
      <c r="AR253" s="81" t="s">
        <v>82</v>
      </c>
      <c r="AT253" s="86" t="s">
        <v>74</v>
      </c>
      <c r="AU253" s="86" t="s">
        <v>82</v>
      </c>
      <c r="AY253" s="81" t="s">
        <v>143</v>
      </c>
      <c r="BK253" s="87">
        <f>SUM(BK254:BK303)</f>
        <v>0</v>
      </c>
    </row>
    <row r="254" spans="1:65" s="2" customFormat="1" ht="16.5" customHeight="1">
      <c r="A254" s="148"/>
      <c r="B254" s="149"/>
      <c r="C254" s="225" t="s">
        <v>412</v>
      </c>
      <c r="D254" s="225" t="s">
        <v>144</v>
      </c>
      <c r="E254" s="226" t="s">
        <v>1165</v>
      </c>
      <c r="F254" s="227" t="s">
        <v>1166</v>
      </c>
      <c r="G254" s="228" t="s">
        <v>268</v>
      </c>
      <c r="H254" s="229">
        <v>53.84</v>
      </c>
      <c r="I254" s="88"/>
      <c r="J254" s="230">
        <f>ROUND(I254*H254,2)</f>
        <v>0</v>
      </c>
      <c r="K254" s="227" t="s">
        <v>250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1167</v>
      </c>
    </row>
    <row r="255" spans="1:65" s="12" customFormat="1" ht="22.5">
      <c r="A255" s="231"/>
      <c r="B255" s="232"/>
      <c r="C255" s="231"/>
      <c r="D255" s="233" t="s">
        <v>149</v>
      </c>
      <c r="E255" s="234" t="s">
        <v>1</v>
      </c>
      <c r="F255" s="235" t="s">
        <v>1168</v>
      </c>
      <c r="G255" s="231"/>
      <c r="H255" s="236">
        <v>18.72</v>
      </c>
      <c r="I255" s="231"/>
      <c r="J255" s="231"/>
      <c r="K255" s="231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75</v>
      </c>
      <c r="AY255" s="96" t="s">
        <v>143</v>
      </c>
    </row>
    <row r="256" spans="1:65" s="12" customFormat="1" ht="22.5">
      <c r="A256" s="231"/>
      <c r="B256" s="232"/>
      <c r="C256" s="231"/>
      <c r="D256" s="233" t="s">
        <v>149</v>
      </c>
      <c r="E256" s="234" t="s">
        <v>1</v>
      </c>
      <c r="F256" s="235" t="s">
        <v>1169</v>
      </c>
      <c r="G256" s="231"/>
      <c r="H256" s="236">
        <v>35.119999999999997</v>
      </c>
      <c r="I256" s="231"/>
      <c r="J256" s="231"/>
      <c r="K256" s="231"/>
      <c r="L256" s="95"/>
      <c r="M256" s="97"/>
      <c r="N256" s="98"/>
      <c r="O256" s="98"/>
      <c r="P256" s="98"/>
      <c r="Q256" s="98"/>
      <c r="R256" s="98"/>
      <c r="S256" s="98"/>
      <c r="T256" s="99"/>
      <c r="AT256" s="96" t="s">
        <v>149</v>
      </c>
      <c r="AU256" s="96" t="s">
        <v>84</v>
      </c>
      <c r="AV256" s="12" t="s">
        <v>84</v>
      </c>
      <c r="AW256" s="12" t="s">
        <v>31</v>
      </c>
      <c r="AX256" s="12" t="s">
        <v>75</v>
      </c>
      <c r="AY256" s="96" t="s">
        <v>143</v>
      </c>
    </row>
    <row r="257" spans="1:65" s="15" customFormat="1">
      <c r="A257" s="248"/>
      <c r="B257" s="249"/>
      <c r="C257" s="248"/>
      <c r="D257" s="233" t="s">
        <v>149</v>
      </c>
      <c r="E257" s="250" t="s">
        <v>1</v>
      </c>
      <c r="F257" s="251" t="s">
        <v>255</v>
      </c>
      <c r="G257" s="248"/>
      <c r="H257" s="252">
        <v>53.84</v>
      </c>
      <c r="I257" s="248"/>
      <c r="J257" s="248"/>
      <c r="K257" s="248"/>
      <c r="L257" s="112"/>
      <c r="M257" s="114"/>
      <c r="N257" s="115"/>
      <c r="O257" s="115"/>
      <c r="P257" s="115"/>
      <c r="Q257" s="115"/>
      <c r="R257" s="115"/>
      <c r="S257" s="115"/>
      <c r="T257" s="116"/>
      <c r="AT257" s="113" t="s">
        <v>149</v>
      </c>
      <c r="AU257" s="113" t="s">
        <v>84</v>
      </c>
      <c r="AV257" s="15" t="s">
        <v>101</v>
      </c>
      <c r="AW257" s="15" t="s">
        <v>31</v>
      </c>
      <c r="AX257" s="15" t="s">
        <v>82</v>
      </c>
      <c r="AY257" s="113" t="s">
        <v>143</v>
      </c>
    </row>
    <row r="258" spans="1:65" s="2" customFormat="1" ht="16.5" customHeight="1">
      <c r="A258" s="148"/>
      <c r="B258" s="149"/>
      <c r="C258" s="225" t="s">
        <v>419</v>
      </c>
      <c r="D258" s="225" t="s">
        <v>144</v>
      </c>
      <c r="E258" s="226" t="s">
        <v>1170</v>
      </c>
      <c r="F258" s="227" t="s">
        <v>1171</v>
      </c>
      <c r="G258" s="228" t="s">
        <v>268</v>
      </c>
      <c r="H258" s="229">
        <v>18.72</v>
      </c>
      <c r="I258" s="88"/>
      <c r="J258" s="230">
        <f>ROUND(I258*H258,2)</f>
        <v>0</v>
      </c>
      <c r="K258" s="227" t="s">
        <v>250</v>
      </c>
      <c r="L258" s="25"/>
      <c r="M258" s="89" t="s">
        <v>1</v>
      </c>
      <c r="N258" s="90" t="s">
        <v>40</v>
      </c>
      <c r="O258" s="35"/>
      <c r="P258" s="91">
        <f>O258*H258</f>
        <v>0</v>
      </c>
      <c r="Q258" s="91">
        <v>0</v>
      </c>
      <c r="R258" s="91">
        <f>Q258*H258</f>
        <v>0</v>
      </c>
      <c r="S258" s="91">
        <v>0</v>
      </c>
      <c r="T258" s="92">
        <f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93" t="s">
        <v>101</v>
      </c>
      <c r="AT258" s="93" t="s">
        <v>144</v>
      </c>
      <c r="AU258" s="93" t="s">
        <v>84</v>
      </c>
      <c r="AY258" s="18" t="s">
        <v>143</v>
      </c>
      <c r="BE258" s="94">
        <f>IF(N258="základní",J258,0)</f>
        <v>0</v>
      </c>
      <c r="BF258" s="94">
        <f>IF(N258="snížená",J258,0)</f>
        <v>0</v>
      </c>
      <c r="BG258" s="94">
        <f>IF(N258="zákl. přenesená",J258,0)</f>
        <v>0</v>
      </c>
      <c r="BH258" s="94">
        <f>IF(N258="sníž. přenesená",J258,0)</f>
        <v>0</v>
      </c>
      <c r="BI258" s="94">
        <f>IF(N258="nulová",J258,0)</f>
        <v>0</v>
      </c>
      <c r="BJ258" s="18" t="s">
        <v>82</v>
      </c>
      <c r="BK258" s="94">
        <f>ROUND(I258*H258,2)</f>
        <v>0</v>
      </c>
      <c r="BL258" s="18" t="s">
        <v>101</v>
      </c>
      <c r="BM258" s="93" t="s">
        <v>1172</v>
      </c>
    </row>
    <row r="259" spans="1:65" s="12" customFormat="1" ht="22.5">
      <c r="A259" s="231"/>
      <c r="B259" s="232"/>
      <c r="C259" s="231"/>
      <c r="D259" s="233" t="s">
        <v>149</v>
      </c>
      <c r="E259" s="234" t="s">
        <v>1</v>
      </c>
      <c r="F259" s="235" t="s">
        <v>1168</v>
      </c>
      <c r="G259" s="231"/>
      <c r="H259" s="236">
        <v>18.72</v>
      </c>
      <c r="I259" s="231"/>
      <c r="J259" s="231"/>
      <c r="K259" s="231"/>
      <c r="L259" s="95"/>
      <c r="M259" s="97"/>
      <c r="N259" s="98"/>
      <c r="O259" s="98"/>
      <c r="P259" s="98"/>
      <c r="Q259" s="98"/>
      <c r="R259" s="98"/>
      <c r="S259" s="98"/>
      <c r="T259" s="99"/>
      <c r="AT259" s="96" t="s">
        <v>149</v>
      </c>
      <c r="AU259" s="96" t="s">
        <v>84</v>
      </c>
      <c r="AV259" s="12" t="s">
        <v>84</v>
      </c>
      <c r="AW259" s="12" t="s">
        <v>31</v>
      </c>
      <c r="AX259" s="12" t="s">
        <v>82</v>
      </c>
      <c r="AY259" s="96" t="s">
        <v>143</v>
      </c>
    </row>
    <row r="260" spans="1:65" s="2" customFormat="1" ht="16.5" customHeight="1">
      <c r="A260" s="148"/>
      <c r="B260" s="149"/>
      <c r="C260" s="225" t="s">
        <v>426</v>
      </c>
      <c r="D260" s="225" t="s">
        <v>144</v>
      </c>
      <c r="E260" s="226" t="s">
        <v>462</v>
      </c>
      <c r="F260" s="227" t="s">
        <v>463</v>
      </c>
      <c r="G260" s="228" t="s">
        <v>268</v>
      </c>
      <c r="H260" s="229">
        <v>95.85</v>
      </c>
      <c r="I260" s="88"/>
      <c r="J260" s="230">
        <f>ROUND(I260*H260,2)</f>
        <v>0</v>
      </c>
      <c r="K260" s="227" t="s">
        <v>250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1173</v>
      </c>
    </row>
    <row r="261" spans="1:65" s="12" customFormat="1">
      <c r="A261" s="231"/>
      <c r="B261" s="232"/>
      <c r="C261" s="231"/>
      <c r="D261" s="233" t="s">
        <v>149</v>
      </c>
      <c r="E261" s="234" t="s">
        <v>1</v>
      </c>
      <c r="F261" s="235" t="s">
        <v>196</v>
      </c>
      <c r="G261" s="231"/>
      <c r="H261" s="236">
        <v>95.85</v>
      </c>
      <c r="I261" s="231"/>
      <c r="J261" s="231"/>
      <c r="K261" s="231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82</v>
      </c>
      <c r="AY261" s="96" t="s">
        <v>143</v>
      </c>
    </row>
    <row r="262" spans="1:65" s="2" customFormat="1" ht="21.75" customHeight="1">
      <c r="A262" s="148"/>
      <c r="B262" s="149"/>
      <c r="C262" s="225" t="s">
        <v>430</v>
      </c>
      <c r="D262" s="225" t="s">
        <v>144</v>
      </c>
      <c r="E262" s="226" t="s">
        <v>658</v>
      </c>
      <c r="F262" s="227" t="s">
        <v>659</v>
      </c>
      <c r="G262" s="228" t="s">
        <v>245</v>
      </c>
      <c r="H262" s="229">
        <v>2.37</v>
      </c>
      <c r="I262" s="88"/>
      <c r="J262" s="230">
        <f>ROUND(I262*H262,2)</f>
        <v>0</v>
      </c>
      <c r="K262" s="227" t="s">
        <v>250</v>
      </c>
      <c r="L262" s="25"/>
      <c r="M262" s="89" t="s">
        <v>1</v>
      </c>
      <c r="N262" s="90" t="s">
        <v>40</v>
      </c>
      <c r="O262" s="35"/>
      <c r="P262" s="91">
        <f>O262*H262</f>
        <v>0</v>
      </c>
      <c r="Q262" s="91">
        <v>0</v>
      </c>
      <c r="R262" s="91">
        <f>Q262*H262</f>
        <v>0</v>
      </c>
      <c r="S262" s="91">
        <v>0</v>
      </c>
      <c r="T262" s="92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93" t="s">
        <v>101</v>
      </c>
      <c r="AT262" s="93" t="s">
        <v>144</v>
      </c>
      <c r="AU262" s="93" t="s">
        <v>84</v>
      </c>
      <c r="AY262" s="18" t="s">
        <v>143</v>
      </c>
      <c r="BE262" s="94">
        <f>IF(N262="základní",J262,0)</f>
        <v>0</v>
      </c>
      <c r="BF262" s="94">
        <f>IF(N262="snížená",J262,0)</f>
        <v>0</v>
      </c>
      <c r="BG262" s="94">
        <f>IF(N262="zákl. přenesená",J262,0)</f>
        <v>0</v>
      </c>
      <c r="BH262" s="94">
        <f>IF(N262="sníž. přenesená",J262,0)</f>
        <v>0</v>
      </c>
      <c r="BI262" s="94">
        <f>IF(N262="nulová",J262,0)</f>
        <v>0</v>
      </c>
      <c r="BJ262" s="18" t="s">
        <v>82</v>
      </c>
      <c r="BK262" s="94">
        <f>ROUND(I262*H262,2)</f>
        <v>0</v>
      </c>
      <c r="BL262" s="18" t="s">
        <v>101</v>
      </c>
      <c r="BM262" s="93" t="s">
        <v>1174</v>
      </c>
    </row>
    <row r="263" spans="1:65" s="12" customFormat="1">
      <c r="A263" s="231"/>
      <c r="B263" s="232"/>
      <c r="C263" s="231"/>
      <c r="D263" s="233" t="s">
        <v>149</v>
      </c>
      <c r="E263" s="234" t="s">
        <v>1</v>
      </c>
      <c r="F263" s="235" t="s">
        <v>563</v>
      </c>
      <c r="G263" s="231"/>
      <c r="H263" s="236">
        <v>2.37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82</v>
      </c>
      <c r="AY263" s="96" t="s">
        <v>143</v>
      </c>
    </row>
    <row r="264" spans="1:65" s="2" customFormat="1" ht="21.75" customHeight="1">
      <c r="A264" s="148"/>
      <c r="B264" s="149"/>
      <c r="C264" s="225" t="s">
        <v>434</v>
      </c>
      <c r="D264" s="225" t="s">
        <v>144</v>
      </c>
      <c r="E264" s="226" t="s">
        <v>466</v>
      </c>
      <c r="F264" s="227" t="s">
        <v>467</v>
      </c>
      <c r="G264" s="228" t="s">
        <v>245</v>
      </c>
      <c r="H264" s="229">
        <v>33.405000000000001</v>
      </c>
      <c r="I264" s="88"/>
      <c r="J264" s="230">
        <f>ROUND(I264*H264,2)</f>
        <v>0</v>
      </c>
      <c r="K264" s="227" t="s">
        <v>250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1175</v>
      </c>
    </row>
    <row r="265" spans="1:65" s="12" customFormat="1">
      <c r="A265" s="231"/>
      <c r="B265" s="232"/>
      <c r="C265" s="231"/>
      <c r="D265" s="233" t="s">
        <v>149</v>
      </c>
      <c r="E265" s="234" t="s">
        <v>1</v>
      </c>
      <c r="F265" s="235" t="s">
        <v>181</v>
      </c>
      <c r="G265" s="231"/>
      <c r="H265" s="236">
        <v>33.405000000000001</v>
      </c>
      <c r="I265" s="231"/>
      <c r="J265" s="231"/>
      <c r="K265" s="231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82</v>
      </c>
      <c r="AY265" s="96" t="s">
        <v>143</v>
      </c>
    </row>
    <row r="266" spans="1:65" s="2" customFormat="1" ht="21.75" customHeight="1">
      <c r="A266" s="148"/>
      <c r="B266" s="149"/>
      <c r="C266" s="225" t="s">
        <v>439</v>
      </c>
      <c r="D266" s="225" t="s">
        <v>144</v>
      </c>
      <c r="E266" s="226" t="s">
        <v>470</v>
      </c>
      <c r="F266" s="227" t="s">
        <v>471</v>
      </c>
      <c r="G266" s="228" t="s">
        <v>245</v>
      </c>
      <c r="H266" s="229">
        <v>15.765000000000001</v>
      </c>
      <c r="I266" s="88"/>
      <c r="J266" s="230">
        <f>ROUND(I266*H266,2)</f>
        <v>0</v>
      </c>
      <c r="K266" s="227" t="s">
        <v>250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1176</v>
      </c>
    </row>
    <row r="267" spans="1:65" s="12" customFormat="1">
      <c r="A267" s="231"/>
      <c r="B267" s="232"/>
      <c r="C267" s="231"/>
      <c r="D267" s="233" t="s">
        <v>149</v>
      </c>
      <c r="E267" s="234" t="s">
        <v>1</v>
      </c>
      <c r="F267" s="235" t="s">
        <v>184</v>
      </c>
      <c r="G267" s="231"/>
      <c r="H267" s="236">
        <v>15.765000000000001</v>
      </c>
      <c r="I267" s="231"/>
      <c r="J267" s="231"/>
      <c r="K267" s="231"/>
      <c r="L267" s="95"/>
      <c r="M267" s="97"/>
      <c r="N267" s="98"/>
      <c r="O267" s="98"/>
      <c r="P267" s="98"/>
      <c r="Q267" s="98"/>
      <c r="R267" s="98"/>
      <c r="S267" s="98"/>
      <c r="T267" s="99"/>
      <c r="AT267" s="96" t="s">
        <v>149</v>
      </c>
      <c r="AU267" s="96" t="s">
        <v>84</v>
      </c>
      <c r="AV267" s="12" t="s">
        <v>84</v>
      </c>
      <c r="AW267" s="12" t="s">
        <v>31</v>
      </c>
      <c r="AX267" s="12" t="s">
        <v>82</v>
      </c>
      <c r="AY267" s="96" t="s">
        <v>143</v>
      </c>
    </row>
    <row r="268" spans="1:65" s="2" customFormat="1" ht="16.5" customHeight="1">
      <c r="A268" s="148"/>
      <c r="B268" s="149"/>
      <c r="C268" s="225" t="s">
        <v>444</v>
      </c>
      <c r="D268" s="225" t="s">
        <v>144</v>
      </c>
      <c r="E268" s="226" t="s">
        <v>488</v>
      </c>
      <c r="F268" s="227" t="s">
        <v>489</v>
      </c>
      <c r="G268" s="228" t="s">
        <v>343</v>
      </c>
      <c r="H268" s="229">
        <v>29.538</v>
      </c>
      <c r="I268" s="88"/>
      <c r="J268" s="230">
        <f>ROUND(I268*H268,2)</f>
        <v>0</v>
      </c>
      <c r="K268" s="227" t="s">
        <v>250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1177</v>
      </c>
    </row>
    <row r="269" spans="1:65" s="12" customFormat="1">
      <c r="A269" s="231"/>
      <c r="B269" s="232"/>
      <c r="C269" s="231"/>
      <c r="D269" s="233" t="s">
        <v>149</v>
      </c>
      <c r="E269" s="234" t="s">
        <v>1</v>
      </c>
      <c r="F269" s="235" t="s">
        <v>1178</v>
      </c>
      <c r="G269" s="231"/>
      <c r="H269" s="236">
        <v>64.923000000000002</v>
      </c>
      <c r="I269" s="231"/>
      <c r="J269" s="231"/>
      <c r="K269" s="231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75</v>
      </c>
      <c r="AY269" s="96" t="s">
        <v>143</v>
      </c>
    </row>
    <row r="270" spans="1:65" s="12" customFormat="1">
      <c r="A270" s="231"/>
      <c r="B270" s="232"/>
      <c r="C270" s="231"/>
      <c r="D270" s="233" t="s">
        <v>149</v>
      </c>
      <c r="E270" s="234" t="s">
        <v>1</v>
      </c>
      <c r="F270" s="235" t="s">
        <v>493</v>
      </c>
      <c r="G270" s="231"/>
      <c r="H270" s="236">
        <v>-35.384999999999998</v>
      </c>
      <c r="I270" s="231"/>
      <c r="J270" s="231"/>
      <c r="K270" s="231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75</v>
      </c>
      <c r="AY270" s="96" t="s">
        <v>143</v>
      </c>
    </row>
    <row r="271" spans="1:65" s="12" customFormat="1">
      <c r="A271" s="231"/>
      <c r="B271" s="232"/>
      <c r="C271" s="231"/>
      <c r="D271" s="233" t="s">
        <v>149</v>
      </c>
      <c r="E271" s="234" t="s">
        <v>1</v>
      </c>
      <c r="F271" s="235" t="s">
        <v>671</v>
      </c>
      <c r="G271" s="231"/>
      <c r="H271" s="236">
        <v>-2.7530000000000001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75</v>
      </c>
      <c r="AY271" s="96" t="s">
        <v>143</v>
      </c>
    </row>
    <row r="272" spans="1:65" s="16" customFormat="1">
      <c r="A272" s="253"/>
      <c r="B272" s="254"/>
      <c r="C272" s="253"/>
      <c r="D272" s="233" t="s">
        <v>149</v>
      </c>
      <c r="E272" s="255" t="s">
        <v>201</v>
      </c>
      <c r="F272" s="256" t="s">
        <v>299</v>
      </c>
      <c r="G272" s="253"/>
      <c r="H272" s="257">
        <v>26.785</v>
      </c>
      <c r="I272" s="253"/>
      <c r="J272" s="253"/>
      <c r="K272" s="253"/>
      <c r="L272" s="117"/>
      <c r="M272" s="119"/>
      <c r="N272" s="120"/>
      <c r="O272" s="120"/>
      <c r="P272" s="120"/>
      <c r="Q272" s="120"/>
      <c r="R272" s="120"/>
      <c r="S272" s="120"/>
      <c r="T272" s="121"/>
      <c r="AT272" s="118" t="s">
        <v>149</v>
      </c>
      <c r="AU272" s="118" t="s">
        <v>84</v>
      </c>
      <c r="AV272" s="16" t="s">
        <v>85</v>
      </c>
      <c r="AW272" s="16" t="s">
        <v>31</v>
      </c>
      <c r="AX272" s="16" t="s">
        <v>75</v>
      </c>
      <c r="AY272" s="118" t="s">
        <v>143</v>
      </c>
    </row>
    <row r="273" spans="1:65" s="12" customFormat="1">
      <c r="A273" s="231"/>
      <c r="B273" s="232"/>
      <c r="C273" s="231"/>
      <c r="D273" s="233" t="s">
        <v>149</v>
      </c>
      <c r="E273" s="234" t="s">
        <v>1</v>
      </c>
      <c r="F273" s="235" t="s">
        <v>570</v>
      </c>
      <c r="G273" s="231"/>
      <c r="H273" s="236">
        <v>2.7530000000000001</v>
      </c>
      <c r="I273" s="231"/>
      <c r="J273" s="231"/>
      <c r="K273" s="231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75</v>
      </c>
      <c r="AY273" s="96" t="s">
        <v>143</v>
      </c>
    </row>
    <row r="274" spans="1:65" s="15" customFormat="1">
      <c r="A274" s="248"/>
      <c r="B274" s="249"/>
      <c r="C274" s="248"/>
      <c r="D274" s="233" t="s">
        <v>149</v>
      </c>
      <c r="E274" s="250" t="s">
        <v>494</v>
      </c>
      <c r="F274" s="251" t="s">
        <v>255</v>
      </c>
      <c r="G274" s="248"/>
      <c r="H274" s="252">
        <v>29.538</v>
      </c>
      <c r="I274" s="248"/>
      <c r="J274" s="248"/>
      <c r="K274" s="248"/>
      <c r="L274" s="112"/>
      <c r="M274" s="114"/>
      <c r="N274" s="115"/>
      <c r="O274" s="115"/>
      <c r="P274" s="115"/>
      <c r="Q274" s="115"/>
      <c r="R274" s="115"/>
      <c r="S274" s="115"/>
      <c r="T274" s="116"/>
      <c r="AT274" s="113" t="s">
        <v>149</v>
      </c>
      <c r="AU274" s="113" t="s">
        <v>84</v>
      </c>
      <c r="AV274" s="15" t="s">
        <v>101</v>
      </c>
      <c r="AW274" s="15" t="s">
        <v>31</v>
      </c>
      <c r="AX274" s="15" t="s">
        <v>82</v>
      </c>
      <c r="AY274" s="113" t="s">
        <v>143</v>
      </c>
    </row>
    <row r="275" spans="1:65" s="2" customFormat="1" ht="21.75" customHeight="1">
      <c r="A275" s="148"/>
      <c r="B275" s="149"/>
      <c r="C275" s="225" t="s">
        <v>451</v>
      </c>
      <c r="D275" s="225" t="s">
        <v>144</v>
      </c>
      <c r="E275" s="226" t="s">
        <v>496</v>
      </c>
      <c r="F275" s="227" t="s">
        <v>497</v>
      </c>
      <c r="G275" s="228" t="s">
        <v>343</v>
      </c>
      <c r="H275" s="229">
        <v>215.99700000000001</v>
      </c>
      <c r="I275" s="88"/>
      <c r="J275" s="230">
        <f>ROUND(I275*H275,2)</f>
        <v>0</v>
      </c>
      <c r="K275" s="227" t="s">
        <v>250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1179</v>
      </c>
    </row>
    <row r="276" spans="1:65" s="14" customFormat="1">
      <c r="A276" s="244"/>
      <c r="B276" s="245"/>
      <c r="C276" s="244"/>
      <c r="D276" s="233" t="s">
        <v>149</v>
      </c>
      <c r="E276" s="246" t="s">
        <v>1</v>
      </c>
      <c r="F276" s="247" t="s">
        <v>1180</v>
      </c>
      <c r="G276" s="244"/>
      <c r="H276" s="246" t="s">
        <v>1</v>
      </c>
      <c r="I276" s="244"/>
      <c r="J276" s="244"/>
      <c r="K276" s="244"/>
      <c r="L276" s="107"/>
      <c r="M276" s="109"/>
      <c r="N276" s="110"/>
      <c r="O276" s="110"/>
      <c r="P276" s="110"/>
      <c r="Q276" s="110"/>
      <c r="R276" s="110"/>
      <c r="S276" s="110"/>
      <c r="T276" s="111"/>
      <c r="AT276" s="108" t="s">
        <v>149</v>
      </c>
      <c r="AU276" s="108" t="s">
        <v>84</v>
      </c>
      <c r="AV276" s="14" t="s">
        <v>82</v>
      </c>
      <c r="AW276" s="14" t="s">
        <v>31</v>
      </c>
      <c r="AX276" s="14" t="s">
        <v>75</v>
      </c>
      <c r="AY276" s="108" t="s">
        <v>143</v>
      </c>
    </row>
    <row r="277" spans="1:65" s="12" customFormat="1">
      <c r="A277" s="231"/>
      <c r="B277" s="232"/>
      <c r="C277" s="231"/>
      <c r="D277" s="233" t="s">
        <v>149</v>
      </c>
      <c r="E277" s="234" t="s">
        <v>1</v>
      </c>
      <c r="F277" s="235" t="s">
        <v>1181</v>
      </c>
      <c r="G277" s="231"/>
      <c r="H277" s="236">
        <v>162.42699999999999</v>
      </c>
      <c r="I277" s="231"/>
      <c r="J277" s="231"/>
      <c r="K277" s="231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75</v>
      </c>
      <c r="AY277" s="96" t="s">
        <v>143</v>
      </c>
    </row>
    <row r="278" spans="1:65" s="14" customFormat="1">
      <c r="A278" s="244"/>
      <c r="B278" s="245"/>
      <c r="C278" s="244"/>
      <c r="D278" s="233" t="s">
        <v>149</v>
      </c>
      <c r="E278" s="246" t="s">
        <v>1</v>
      </c>
      <c r="F278" s="247" t="s">
        <v>499</v>
      </c>
      <c r="G278" s="244"/>
      <c r="H278" s="246" t="s">
        <v>1</v>
      </c>
      <c r="I278" s="244"/>
      <c r="J278" s="244"/>
      <c r="K278" s="244"/>
      <c r="L278" s="107"/>
      <c r="M278" s="109"/>
      <c r="N278" s="110"/>
      <c r="O278" s="110"/>
      <c r="P278" s="110"/>
      <c r="Q278" s="110"/>
      <c r="R278" s="110"/>
      <c r="S278" s="110"/>
      <c r="T278" s="111"/>
      <c r="AT278" s="108" t="s">
        <v>149</v>
      </c>
      <c r="AU278" s="108" t="s">
        <v>84</v>
      </c>
      <c r="AV278" s="14" t="s">
        <v>82</v>
      </c>
      <c r="AW278" s="14" t="s">
        <v>31</v>
      </c>
      <c r="AX278" s="14" t="s">
        <v>75</v>
      </c>
      <c r="AY278" s="108" t="s">
        <v>143</v>
      </c>
    </row>
    <row r="279" spans="1:65" s="12" customFormat="1">
      <c r="A279" s="231"/>
      <c r="B279" s="232"/>
      <c r="C279" s="231"/>
      <c r="D279" s="233" t="s">
        <v>149</v>
      </c>
      <c r="E279" s="234" t="s">
        <v>1</v>
      </c>
      <c r="F279" s="235" t="s">
        <v>500</v>
      </c>
      <c r="G279" s="231"/>
      <c r="H279" s="236">
        <v>53.57</v>
      </c>
      <c r="I279" s="231"/>
      <c r="J279" s="231"/>
      <c r="K279" s="231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5" customFormat="1">
      <c r="A280" s="248"/>
      <c r="B280" s="249"/>
      <c r="C280" s="248"/>
      <c r="D280" s="233" t="s">
        <v>149</v>
      </c>
      <c r="E280" s="250" t="s">
        <v>1</v>
      </c>
      <c r="F280" s="251" t="s">
        <v>255</v>
      </c>
      <c r="G280" s="248"/>
      <c r="H280" s="252">
        <v>215.99700000000001</v>
      </c>
      <c r="I280" s="248"/>
      <c r="J280" s="248"/>
      <c r="K280" s="248"/>
      <c r="L280" s="112"/>
      <c r="M280" s="114"/>
      <c r="N280" s="115"/>
      <c r="O280" s="115"/>
      <c r="P280" s="115"/>
      <c r="Q280" s="115"/>
      <c r="R280" s="115"/>
      <c r="S280" s="115"/>
      <c r="T280" s="116"/>
      <c r="AT280" s="113" t="s">
        <v>149</v>
      </c>
      <c r="AU280" s="113" t="s">
        <v>84</v>
      </c>
      <c r="AV280" s="15" t="s">
        <v>101</v>
      </c>
      <c r="AW280" s="15" t="s">
        <v>31</v>
      </c>
      <c r="AX280" s="15" t="s">
        <v>82</v>
      </c>
      <c r="AY280" s="113" t="s">
        <v>143</v>
      </c>
    </row>
    <row r="281" spans="1:65" s="2" customFormat="1" ht="16.5" customHeight="1">
      <c r="A281" s="148"/>
      <c r="B281" s="149"/>
      <c r="C281" s="225" t="s">
        <v>456</v>
      </c>
      <c r="D281" s="225" t="s">
        <v>144</v>
      </c>
      <c r="E281" s="226" t="s">
        <v>502</v>
      </c>
      <c r="F281" s="227" t="s">
        <v>503</v>
      </c>
      <c r="G281" s="228" t="s">
        <v>343</v>
      </c>
      <c r="H281" s="229">
        <v>35.384999999999998</v>
      </c>
      <c r="I281" s="88"/>
      <c r="J281" s="230">
        <f>ROUND(I281*H281,2)</f>
        <v>0</v>
      </c>
      <c r="K281" s="227" t="s">
        <v>250</v>
      </c>
      <c r="L281" s="25"/>
      <c r="M281" s="89" t="s">
        <v>1</v>
      </c>
      <c r="N281" s="90" t="s">
        <v>40</v>
      </c>
      <c r="O281" s="35"/>
      <c r="P281" s="91">
        <f>O281*H281</f>
        <v>0</v>
      </c>
      <c r="Q281" s="91">
        <v>0</v>
      </c>
      <c r="R281" s="91">
        <f>Q281*H281</f>
        <v>0</v>
      </c>
      <c r="S281" s="91">
        <v>0</v>
      </c>
      <c r="T281" s="92">
        <f>S281*H281</f>
        <v>0</v>
      </c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R281" s="93" t="s">
        <v>101</v>
      </c>
      <c r="AT281" s="93" t="s">
        <v>144</v>
      </c>
      <c r="AU281" s="93" t="s">
        <v>84</v>
      </c>
      <c r="AY281" s="18" t="s">
        <v>143</v>
      </c>
      <c r="BE281" s="94">
        <f>IF(N281="základní",J281,0)</f>
        <v>0</v>
      </c>
      <c r="BF281" s="94">
        <f>IF(N281="snížená",J281,0)</f>
        <v>0</v>
      </c>
      <c r="BG281" s="94">
        <f>IF(N281="zákl. přenesená",J281,0)</f>
        <v>0</v>
      </c>
      <c r="BH281" s="94">
        <f>IF(N281="sníž. přenesená",J281,0)</f>
        <v>0</v>
      </c>
      <c r="BI281" s="94">
        <f>IF(N281="nulová",J281,0)</f>
        <v>0</v>
      </c>
      <c r="BJ281" s="18" t="s">
        <v>82</v>
      </c>
      <c r="BK281" s="94">
        <f>ROUND(I281*H281,2)</f>
        <v>0</v>
      </c>
      <c r="BL281" s="18" t="s">
        <v>101</v>
      </c>
      <c r="BM281" s="93" t="s">
        <v>1182</v>
      </c>
    </row>
    <row r="282" spans="1:65" s="12" customFormat="1">
      <c r="A282" s="231"/>
      <c r="B282" s="232"/>
      <c r="C282" s="231"/>
      <c r="D282" s="233" t="s">
        <v>149</v>
      </c>
      <c r="E282" s="234" t="s">
        <v>1</v>
      </c>
      <c r="F282" s="235" t="s">
        <v>505</v>
      </c>
      <c r="G282" s="231"/>
      <c r="H282" s="236">
        <v>19.649000000000001</v>
      </c>
      <c r="I282" s="231"/>
      <c r="J282" s="231"/>
      <c r="K282" s="231"/>
      <c r="L282" s="95"/>
      <c r="M282" s="97"/>
      <c r="N282" s="98"/>
      <c r="O282" s="98"/>
      <c r="P282" s="98"/>
      <c r="Q282" s="98"/>
      <c r="R282" s="98"/>
      <c r="S282" s="98"/>
      <c r="T282" s="99"/>
      <c r="AT282" s="96" t="s">
        <v>149</v>
      </c>
      <c r="AU282" s="96" t="s">
        <v>84</v>
      </c>
      <c r="AV282" s="12" t="s">
        <v>84</v>
      </c>
      <c r="AW282" s="12" t="s">
        <v>31</v>
      </c>
      <c r="AX282" s="12" t="s">
        <v>75</v>
      </c>
      <c r="AY282" s="96" t="s">
        <v>143</v>
      </c>
    </row>
    <row r="283" spans="1:65" s="12" customFormat="1">
      <c r="A283" s="231"/>
      <c r="B283" s="232"/>
      <c r="C283" s="231"/>
      <c r="D283" s="233" t="s">
        <v>149</v>
      </c>
      <c r="E283" s="234" t="s">
        <v>1</v>
      </c>
      <c r="F283" s="235" t="s">
        <v>1183</v>
      </c>
      <c r="G283" s="231"/>
      <c r="H283" s="236">
        <v>0.61599999999999999</v>
      </c>
      <c r="I283" s="231"/>
      <c r="J283" s="231"/>
      <c r="K283" s="231"/>
      <c r="L283" s="95"/>
      <c r="M283" s="97"/>
      <c r="N283" s="98"/>
      <c r="O283" s="98"/>
      <c r="P283" s="98"/>
      <c r="Q283" s="98"/>
      <c r="R283" s="98"/>
      <c r="S283" s="98"/>
      <c r="T283" s="99"/>
      <c r="AT283" s="96" t="s">
        <v>149</v>
      </c>
      <c r="AU283" s="96" t="s">
        <v>84</v>
      </c>
      <c r="AV283" s="12" t="s">
        <v>84</v>
      </c>
      <c r="AW283" s="12" t="s">
        <v>31</v>
      </c>
      <c r="AX283" s="12" t="s">
        <v>75</v>
      </c>
      <c r="AY283" s="96" t="s">
        <v>143</v>
      </c>
    </row>
    <row r="284" spans="1:65" s="12" customFormat="1">
      <c r="A284" s="231"/>
      <c r="B284" s="232"/>
      <c r="C284" s="231"/>
      <c r="D284" s="233" t="s">
        <v>149</v>
      </c>
      <c r="E284" s="234" t="s">
        <v>1</v>
      </c>
      <c r="F284" s="235" t="s">
        <v>855</v>
      </c>
      <c r="G284" s="231"/>
      <c r="H284" s="236">
        <v>10.69</v>
      </c>
      <c r="I284" s="231"/>
      <c r="J284" s="231"/>
      <c r="K284" s="231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149</v>
      </c>
      <c r="AU284" s="96" t="s">
        <v>84</v>
      </c>
      <c r="AV284" s="12" t="s">
        <v>84</v>
      </c>
      <c r="AW284" s="12" t="s">
        <v>31</v>
      </c>
      <c r="AX284" s="12" t="s">
        <v>75</v>
      </c>
      <c r="AY284" s="96" t="s">
        <v>143</v>
      </c>
    </row>
    <row r="285" spans="1:65" s="12" customFormat="1">
      <c r="A285" s="231"/>
      <c r="B285" s="232"/>
      <c r="C285" s="231"/>
      <c r="D285" s="233" t="s">
        <v>149</v>
      </c>
      <c r="E285" s="234" t="s">
        <v>1</v>
      </c>
      <c r="F285" s="235" t="s">
        <v>506</v>
      </c>
      <c r="G285" s="231"/>
      <c r="H285" s="236">
        <v>4.43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5" customFormat="1">
      <c r="A286" s="248"/>
      <c r="B286" s="249"/>
      <c r="C286" s="248"/>
      <c r="D286" s="233" t="s">
        <v>149</v>
      </c>
      <c r="E286" s="250" t="s">
        <v>206</v>
      </c>
      <c r="F286" s="251" t="s">
        <v>255</v>
      </c>
      <c r="G286" s="248"/>
      <c r="H286" s="252">
        <v>35.384999999999998</v>
      </c>
      <c r="I286" s="248"/>
      <c r="J286" s="248"/>
      <c r="K286" s="248"/>
      <c r="L286" s="112"/>
      <c r="M286" s="114"/>
      <c r="N286" s="115"/>
      <c r="O286" s="115"/>
      <c r="P286" s="115"/>
      <c r="Q286" s="115"/>
      <c r="R286" s="115"/>
      <c r="S286" s="115"/>
      <c r="T286" s="116"/>
      <c r="AT286" s="113" t="s">
        <v>149</v>
      </c>
      <c r="AU286" s="113" t="s">
        <v>84</v>
      </c>
      <c r="AV286" s="15" t="s">
        <v>101</v>
      </c>
      <c r="AW286" s="15" t="s">
        <v>31</v>
      </c>
      <c r="AX286" s="15" t="s">
        <v>82</v>
      </c>
      <c r="AY286" s="113" t="s">
        <v>143</v>
      </c>
    </row>
    <row r="287" spans="1:65" s="2" customFormat="1" ht="21.75" customHeight="1">
      <c r="A287" s="148"/>
      <c r="B287" s="149"/>
      <c r="C287" s="225" t="s">
        <v>461</v>
      </c>
      <c r="D287" s="225" t="s">
        <v>144</v>
      </c>
      <c r="E287" s="226" t="s">
        <v>510</v>
      </c>
      <c r="F287" s="227" t="s">
        <v>511</v>
      </c>
      <c r="G287" s="228" t="s">
        <v>343</v>
      </c>
      <c r="H287" s="229">
        <v>70.77</v>
      </c>
      <c r="I287" s="88"/>
      <c r="J287" s="230">
        <f>ROUND(I287*H287,2)</f>
        <v>0</v>
      </c>
      <c r="K287" s="227" t="s">
        <v>250</v>
      </c>
      <c r="L287" s="25"/>
      <c r="M287" s="89" t="s">
        <v>1</v>
      </c>
      <c r="N287" s="90" t="s">
        <v>40</v>
      </c>
      <c r="O287" s="35"/>
      <c r="P287" s="91">
        <f>O287*H287</f>
        <v>0</v>
      </c>
      <c r="Q287" s="91">
        <v>0</v>
      </c>
      <c r="R287" s="91">
        <f>Q287*H287</f>
        <v>0</v>
      </c>
      <c r="S287" s="91">
        <v>0</v>
      </c>
      <c r="T287" s="92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93" t="s">
        <v>101</v>
      </c>
      <c r="AT287" s="93" t="s">
        <v>144</v>
      </c>
      <c r="AU287" s="93" t="s">
        <v>84</v>
      </c>
      <c r="AY287" s="18" t="s">
        <v>143</v>
      </c>
      <c r="BE287" s="94">
        <f>IF(N287="základní",J287,0)</f>
        <v>0</v>
      </c>
      <c r="BF287" s="94">
        <f>IF(N287="snížená",J287,0)</f>
        <v>0</v>
      </c>
      <c r="BG287" s="94">
        <f>IF(N287="zákl. přenesená",J287,0)</f>
        <v>0</v>
      </c>
      <c r="BH287" s="94">
        <f>IF(N287="sníž. přenesená",J287,0)</f>
        <v>0</v>
      </c>
      <c r="BI287" s="94">
        <f>IF(N287="nulová",J287,0)</f>
        <v>0</v>
      </c>
      <c r="BJ287" s="18" t="s">
        <v>82</v>
      </c>
      <c r="BK287" s="94">
        <f>ROUND(I287*H287,2)</f>
        <v>0</v>
      </c>
      <c r="BL287" s="18" t="s">
        <v>101</v>
      </c>
      <c r="BM287" s="93" t="s">
        <v>1184</v>
      </c>
    </row>
    <row r="288" spans="1:65" s="14" customFormat="1">
      <c r="A288" s="244"/>
      <c r="B288" s="245"/>
      <c r="C288" s="244"/>
      <c r="D288" s="233" t="s">
        <v>149</v>
      </c>
      <c r="E288" s="246" t="s">
        <v>1</v>
      </c>
      <c r="F288" s="247" t="s">
        <v>513</v>
      </c>
      <c r="G288" s="244"/>
      <c r="H288" s="246" t="s">
        <v>1</v>
      </c>
      <c r="I288" s="244"/>
      <c r="J288" s="244"/>
      <c r="K288" s="244"/>
      <c r="L288" s="107"/>
      <c r="M288" s="109"/>
      <c r="N288" s="110"/>
      <c r="O288" s="110"/>
      <c r="P288" s="110"/>
      <c r="Q288" s="110"/>
      <c r="R288" s="110"/>
      <c r="S288" s="110"/>
      <c r="T288" s="111"/>
      <c r="AT288" s="108" t="s">
        <v>149</v>
      </c>
      <c r="AU288" s="108" t="s">
        <v>84</v>
      </c>
      <c r="AV288" s="14" t="s">
        <v>82</v>
      </c>
      <c r="AW288" s="14" t="s">
        <v>31</v>
      </c>
      <c r="AX288" s="14" t="s">
        <v>75</v>
      </c>
      <c r="AY288" s="108" t="s">
        <v>143</v>
      </c>
    </row>
    <row r="289" spans="1:65" s="12" customFormat="1">
      <c r="A289" s="231"/>
      <c r="B289" s="232"/>
      <c r="C289" s="231"/>
      <c r="D289" s="233" t="s">
        <v>149</v>
      </c>
      <c r="E289" s="234" t="s">
        <v>1</v>
      </c>
      <c r="F289" s="235" t="s">
        <v>514</v>
      </c>
      <c r="G289" s="231"/>
      <c r="H289" s="236">
        <v>70.77</v>
      </c>
      <c r="I289" s="231"/>
      <c r="J289" s="231"/>
      <c r="K289" s="231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82</v>
      </c>
      <c r="AY289" s="96" t="s">
        <v>143</v>
      </c>
    </row>
    <row r="290" spans="1:65" s="2" customFormat="1" ht="21.75" customHeight="1">
      <c r="A290" s="148"/>
      <c r="B290" s="149"/>
      <c r="C290" s="225" t="s">
        <v>465</v>
      </c>
      <c r="D290" s="225" t="s">
        <v>144</v>
      </c>
      <c r="E290" s="226" t="s">
        <v>516</v>
      </c>
      <c r="F290" s="227" t="s">
        <v>517</v>
      </c>
      <c r="G290" s="228" t="s">
        <v>343</v>
      </c>
      <c r="H290" s="229">
        <v>29.538</v>
      </c>
      <c r="I290" s="88"/>
      <c r="J290" s="230">
        <f>ROUND(I290*H290,2)</f>
        <v>0</v>
      </c>
      <c r="K290" s="227" t="s">
        <v>250</v>
      </c>
      <c r="L290" s="25"/>
      <c r="M290" s="89" t="s">
        <v>1</v>
      </c>
      <c r="N290" s="90" t="s">
        <v>40</v>
      </c>
      <c r="O290" s="35"/>
      <c r="P290" s="91">
        <f>O290*H290</f>
        <v>0</v>
      </c>
      <c r="Q290" s="91">
        <v>0</v>
      </c>
      <c r="R290" s="91">
        <f>Q290*H290</f>
        <v>0</v>
      </c>
      <c r="S290" s="91">
        <v>0</v>
      </c>
      <c r="T290" s="92">
        <f>S290*H290</f>
        <v>0</v>
      </c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R290" s="93" t="s">
        <v>101</v>
      </c>
      <c r="AT290" s="93" t="s">
        <v>144</v>
      </c>
      <c r="AU290" s="93" t="s">
        <v>84</v>
      </c>
      <c r="AY290" s="18" t="s">
        <v>143</v>
      </c>
      <c r="BE290" s="94">
        <f>IF(N290="základní",J290,0)</f>
        <v>0</v>
      </c>
      <c r="BF290" s="94">
        <f>IF(N290="snížená",J290,0)</f>
        <v>0</v>
      </c>
      <c r="BG290" s="94">
        <f>IF(N290="zákl. přenesená",J290,0)</f>
        <v>0</v>
      </c>
      <c r="BH290" s="94">
        <f>IF(N290="sníž. přenesená",J290,0)</f>
        <v>0</v>
      </c>
      <c r="BI290" s="94">
        <f>IF(N290="nulová",J290,0)</f>
        <v>0</v>
      </c>
      <c r="BJ290" s="18" t="s">
        <v>82</v>
      </c>
      <c r="BK290" s="94">
        <f>ROUND(I290*H290,2)</f>
        <v>0</v>
      </c>
      <c r="BL290" s="18" t="s">
        <v>101</v>
      </c>
      <c r="BM290" s="93" t="s">
        <v>1185</v>
      </c>
    </row>
    <row r="291" spans="1:65" s="12" customFormat="1">
      <c r="A291" s="231"/>
      <c r="B291" s="232"/>
      <c r="C291" s="231"/>
      <c r="D291" s="233" t="s">
        <v>149</v>
      </c>
      <c r="E291" s="234" t="s">
        <v>1</v>
      </c>
      <c r="F291" s="235" t="s">
        <v>570</v>
      </c>
      <c r="G291" s="231"/>
      <c r="H291" s="236">
        <v>2.7530000000000001</v>
      </c>
      <c r="I291" s="231"/>
      <c r="J291" s="231"/>
      <c r="K291" s="231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2" customFormat="1">
      <c r="A292" s="231"/>
      <c r="B292" s="232"/>
      <c r="C292" s="231"/>
      <c r="D292" s="233" t="s">
        <v>149</v>
      </c>
      <c r="E292" s="234" t="s">
        <v>1</v>
      </c>
      <c r="F292" s="235" t="s">
        <v>201</v>
      </c>
      <c r="G292" s="231"/>
      <c r="H292" s="236">
        <v>26.785</v>
      </c>
      <c r="I292" s="231"/>
      <c r="J292" s="231"/>
      <c r="K292" s="231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5" customFormat="1">
      <c r="A293" s="248"/>
      <c r="B293" s="249"/>
      <c r="C293" s="248"/>
      <c r="D293" s="233" t="s">
        <v>149</v>
      </c>
      <c r="E293" s="250" t="s">
        <v>1</v>
      </c>
      <c r="F293" s="251" t="s">
        <v>255</v>
      </c>
      <c r="G293" s="248"/>
      <c r="H293" s="252">
        <v>29.538</v>
      </c>
      <c r="I293" s="248"/>
      <c r="J293" s="248"/>
      <c r="K293" s="248"/>
      <c r="L293" s="112"/>
      <c r="M293" s="114"/>
      <c r="N293" s="115"/>
      <c r="O293" s="115"/>
      <c r="P293" s="115"/>
      <c r="Q293" s="115"/>
      <c r="R293" s="115"/>
      <c r="S293" s="115"/>
      <c r="T293" s="116"/>
      <c r="AT293" s="113" t="s">
        <v>149</v>
      </c>
      <c r="AU293" s="113" t="s">
        <v>84</v>
      </c>
      <c r="AV293" s="15" t="s">
        <v>101</v>
      </c>
      <c r="AW293" s="15" t="s">
        <v>31</v>
      </c>
      <c r="AX293" s="15" t="s">
        <v>82</v>
      </c>
      <c r="AY293" s="113" t="s">
        <v>143</v>
      </c>
    </row>
    <row r="294" spans="1:65" s="2" customFormat="1" ht="21.75" customHeight="1">
      <c r="A294" s="148"/>
      <c r="B294" s="149"/>
      <c r="C294" s="225" t="s">
        <v>469</v>
      </c>
      <c r="D294" s="225" t="s">
        <v>144</v>
      </c>
      <c r="E294" s="226" t="s">
        <v>520</v>
      </c>
      <c r="F294" s="227" t="s">
        <v>521</v>
      </c>
      <c r="G294" s="228" t="s">
        <v>343</v>
      </c>
      <c r="H294" s="229">
        <v>35.384999999999998</v>
      </c>
      <c r="I294" s="88"/>
      <c r="J294" s="230">
        <f>ROUND(I294*H294,2)</f>
        <v>0</v>
      </c>
      <c r="K294" s="227" t="s">
        <v>250</v>
      </c>
      <c r="L294" s="25"/>
      <c r="M294" s="89" t="s">
        <v>1</v>
      </c>
      <c r="N294" s="90" t="s">
        <v>40</v>
      </c>
      <c r="O294" s="35"/>
      <c r="P294" s="91">
        <f>O294*H294</f>
        <v>0</v>
      </c>
      <c r="Q294" s="91">
        <v>0</v>
      </c>
      <c r="R294" s="91">
        <f>Q294*H294</f>
        <v>0</v>
      </c>
      <c r="S294" s="91">
        <v>0</v>
      </c>
      <c r="T294" s="92">
        <f>S294*H294</f>
        <v>0</v>
      </c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R294" s="93" t="s">
        <v>101</v>
      </c>
      <c r="AT294" s="93" t="s">
        <v>144</v>
      </c>
      <c r="AU294" s="93" t="s">
        <v>84</v>
      </c>
      <c r="AY294" s="18" t="s">
        <v>143</v>
      </c>
      <c r="BE294" s="94">
        <f>IF(N294="základní",J294,0)</f>
        <v>0</v>
      </c>
      <c r="BF294" s="94">
        <f>IF(N294="snížená",J294,0)</f>
        <v>0</v>
      </c>
      <c r="BG294" s="94">
        <f>IF(N294="zákl. přenesená",J294,0)</f>
        <v>0</v>
      </c>
      <c r="BH294" s="94">
        <f>IF(N294="sníž. přenesená",J294,0)</f>
        <v>0</v>
      </c>
      <c r="BI294" s="94">
        <f>IF(N294="nulová",J294,0)</f>
        <v>0</v>
      </c>
      <c r="BJ294" s="18" t="s">
        <v>82</v>
      </c>
      <c r="BK294" s="94">
        <f>ROUND(I294*H294,2)</f>
        <v>0</v>
      </c>
      <c r="BL294" s="18" t="s">
        <v>101</v>
      </c>
      <c r="BM294" s="93" t="s">
        <v>1186</v>
      </c>
    </row>
    <row r="295" spans="1:65" s="12" customFormat="1">
      <c r="A295" s="231"/>
      <c r="B295" s="232"/>
      <c r="C295" s="231"/>
      <c r="D295" s="233" t="s">
        <v>149</v>
      </c>
      <c r="E295" s="234" t="s">
        <v>1</v>
      </c>
      <c r="F295" s="235" t="s">
        <v>206</v>
      </c>
      <c r="G295" s="231"/>
      <c r="H295" s="236">
        <v>35.384999999999998</v>
      </c>
      <c r="I295" s="231"/>
      <c r="J295" s="231"/>
      <c r="K295" s="231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82</v>
      </c>
      <c r="AY295" s="96" t="s">
        <v>143</v>
      </c>
    </row>
    <row r="296" spans="1:65" s="2" customFormat="1" ht="33" customHeight="1">
      <c r="A296" s="148"/>
      <c r="B296" s="149"/>
      <c r="C296" s="225" t="s">
        <v>473</v>
      </c>
      <c r="D296" s="225" t="s">
        <v>144</v>
      </c>
      <c r="E296" s="226" t="s">
        <v>680</v>
      </c>
      <c r="F296" s="227" t="s">
        <v>681</v>
      </c>
      <c r="G296" s="228" t="s">
        <v>343</v>
      </c>
      <c r="H296" s="229">
        <v>2.7530000000000001</v>
      </c>
      <c r="I296" s="88"/>
      <c r="J296" s="230">
        <f>ROUND(I296*H296,2)</f>
        <v>0</v>
      </c>
      <c r="K296" s="227" t="s">
        <v>250</v>
      </c>
      <c r="L296" s="25"/>
      <c r="M296" s="89" t="s">
        <v>1</v>
      </c>
      <c r="N296" s="90" t="s">
        <v>40</v>
      </c>
      <c r="O296" s="35"/>
      <c r="P296" s="91">
        <f>O296*H296</f>
        <v>0</v>
      </c>
      <c r="Q296" s="91">
        <v>0</v>
      </c>
      <c r="R296" s="91">
        <f>Q296*H296</f>
        <v>0</v>
      </c>
      <c r="S296" s="91">
        <v>0</v>
      </c>
      <c r="T296" s="92">
        <f>S296*H296</f>
        <v>0</v>
      </c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R296" s="93" t="s">
        <v>101</v>
      </c>
      <c r="AT296" s="93" t="s">
        <v>144</v>
      </c>
      <c r="AU296" s="93" t="s">
        <v>84</v>
      </c>
      <c r="AY296" s="18" t="s">
        <v>143</v>
      </c>
      <c r="BE296" s="94">
        <f>IF(N296="základní",J296,0)</f>
        <v>0</v>
      </c>
      <c r="BF296" s="94">
        <f>IF(N296="snížená",J296,0)</f>
        <v>0</v>
      </c>
      <c r="BG296" s="94">
        <f>IF(N296="zákl. přenesená",J296,0)</f>
        <v>0</v>
      </c>
      <c r="BH296" s="94">
        <f>IF(N296="sníž. přenesená",J296,0)</f>
        <v>0</v>
      </c>
      <c r="BI296" s="94">
        <f>IF(N296="nulová",J296,0)</f>
        <v>0</v>
      </c>
      <c r="BJ296" s="18" t="s">
        <v>82</v>
      </c>
      <c r="BK296" s="94">
        <f>ROUND(I296*H296,2)</f>
        <v>0</v>
      </c>
      <c r="BL296" s="18" t="s">
        <v>101</v>
      </c>
      <c r="BM296" s="93" t="s">
        <v>1187</v>
      </c>
    </row>
    <row r="297" spans="1:65" s="12" customFormat="1">
      <c r="A297" s="231"/>
      <c r="B297" s="232"/>
      <c r="C297" s="231"/>
      <c r="D297" s="233" t="s">
        <v>149</v>
      </c>
      <c r="E297" s="234" t="s">
        <v>1</v>
      </c>
      <c r="F297" s="235" t="s">
        <v>683</v>
      </c>
      <c r="G297" s="231"/>
      <c r="H297" s="236">
        <v>0.59899999999999998</v>
      </c>
      <c r="I297" s="231"/>
      <c r="J297" s="231"/>
      <c r="K297" s="231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149</v>
      </c>
      <c r="AU297" s="96" t="s">
        <v>84</v>
      </c>
      <c r="AV297" s="12" t="s">
        <v>84</v>
      </c>
      <c r="AW297" s="12" t="s">
        <v>31</v>
      </c>
      <c r="AX297" s="12" t="s">
        <v>75</v>
      </c>
      <c r="AY297" s="96" t="s">
        <v>143</v>
      </c>
    </row>
    <row r="298" spans="1:65" s="12" customFormat="1">
      <c r="A298" s="231"/>
      <c r="B298" s="232"/>
      <c r="C298" s="231"/>
      <c r="D298" s="233" t="s">
        <v>149</v>
      </c>
      <c r="E298" s="234" t="s">
        <v>1</v>
      </c>
      <c r="F298" s="235" t="s">
        <v>1188</v>
      </c>
      <c r="G298" s="231"/>
      <c r="H298" s="236">
        <v>1.1240000000000001</v>
      </c>
      <c r="I298" s="231"/>
      <c r="J298" s="231"/>
      <c r="K298" s="231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75</v>
      </c>
      <c r="AY298" s="96" t="s">
        <v>143</v>
      </c>
    </row>
    <row r="299" spans="1:65" s="12" customFormat="1">
      <c r="A299" s="231"/>
      <c r="B299" s="232"/>
      <c r="C299" s="231"/>
      <c r="D299" s="233" t="s">
        <v>149</v>
      </c>
      <c r="E299" s="234" t="s">
        <v>1</v>
      </c>
      <c r="F299" s="235" t="s">
        <v>684</v>
      </c>
      <c r="G299" s="231"/>
      <c r="H299" s="236">
        <v>1.03</v>
      </c>
      <c r="I299" s="231"/>
      <c r="J299" s="231"/>
      <c r="K299" s="231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75</v>
      </c>
      <c r="AY299" s="96" t="s">
        <v>143</v>
      </c>
    </row>
    <row r="300" spans="1:65" s="15" customFormat="1">
      <c r="A300" s="248"/>
      <c r="B300" s="249"/>
      <c r="C300" s="248"/>
      <c r="D300" s="233" t="s">
        <v>149</v>
      </c>
      <c r="E300" s="250" t="s">
        <v>570</v>
      </c>
      <c r="F300" s="251" t="s">
        <v>255</v>
      </c>
      <c r="G300" s="248"/>
      <c r="H300" s="252">
        <v>2.7530000000000001</v>
      </c>
      <c r="I300" s="248"/>
      <c r="J300" s="248"/>
      <c r="K300" s="248"/>
      <c r="L300" s="112"/>
      <c r="M300" s="114"/>
      <c r="N300" s="115"/>
      <c r="O300" s="115"/>
      <c r="P300" s="115"/>
      <c r="Q300" s="115"/>
      <c r="R300" s="115"/>
      <c r="S300" s="115"/>
      <c r="T300" s="116"/>
      <c r="AT300" s="113" t="s">
        <v>149</v>
      </c>
      <c r="AU300" s="113" t="s">
        <v>84</v>
      </c>
      <c r="AV300" s="15" t="s">
        <v>101</v>
      </c>
      <c r="AW300" s="15" t="s">
        <v>31</v>
      </c>
      <c r="AX300" s="15" t="s">
        <v>82</v>
      </c>
      <c r="AY300" s="113" t="s">
        <v>143</v>
      </c>
    </row>
    <row r="301" spans="1:65" s="2" customFormat="1" ht="21.75" customHeight="1">
      <c r="A301" s="148"/>
      <c r="B301" s="149"/>
      <c r="C301" s="225" t="s">
        <v>477</v>
      </c>
      <c r="D301" s="225" t="s">
        <v>144</v>
      </c>
      <c r="E301" s="226" t="s">
        <v>528</v>
      </c>
      <c r="F301" s="227" t="s">
        <v>1189</v>
      </c>
      <c r="G301" s="228" t="s">
        <v>343</v>
      </c>
      <c r="H301" s="229">
        <v>26.785</v>
      </c>
      <c r="I301" s="88"/>
      <c r="J301" s="230">
        <f>ROUND(I301*H301,2)</f>
        <v>0</v>
      </c>
      <c r="K301" s="227" t="s">
        <v>1</v>
      </c>
      <c r="L301" s="25"/>
      <c r="M301" s="89" t="s">
        <v>1</v>
      </c>
      <c r="N301" s="90" t="s">
        <v>40</v>
      </c>
      <c r="O301" s="35"/>
      <c r="P301" s="91">
        <f>O301*H301</f>
        <v>0</v>
      </c>
      <c r="Q301" s="91">
        <v>0</v>
      </c>
      <c r="R301" s="91">
        <f>Q301*H301</f>
        <v>0</v>
      </c>
      <c r="S301" s="91">
        <v>0</v>
      </c>
      <c r="T301" s="92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R301" s="93" t="s">
        <v>101</v>
      </c>
      <c r="AT301" s="93" t="s">
        <v>144</v>
      </c>
      <c r="AU301" s="93" t="s">
        <v>84</v>
      </c>
      <c r="AY301" s="18" t="s">
        <v>143</v>
      </c>
      <c r="BE301" s="94">
        <f>IF(N301="základní",J301,0)</f>
        <v>0</v>
      </c>
      <c r="BF301" s="94">
        <f>IF(N301="snížená",J301,0)</f>
        <v>0</v>
      </c>
      <c r="BG301" s="94">
        <f>IF(N301="zákl. přenesená",J301,0)</f>
        <v>0</v>
      </c>
      <c r="BH301" s="94">
        <f>IF(N301="sníž. přenesená",J301,0)</f>
        <v>0</v>
      </c>
      <c r="BI301" s="94">
        <f>IF(N301="nulová",J301,0)</f>
        <v>0</v>
      </c>
      <c r="BJ301" s="18" t="s">
        <v>82</v>
      </c>
      <c r="BK301" s="94">
        <f>ROUND(I301*H301,2)</f>
        <v>0</v>
      </c>
      <c r="BL301" s="18" t="s">
        <v>101</v>
      </c>
      <c r="BM301" s="93" t="s">
        <v>1190</v>
      </c>
    </row>
    <row r="302" spans="1:65" s="14" customFormat="1" ht="22.5">
      <c r="A302" s="244"/>
      <c r="B302" s="245"/>
      <c r="C302" s="244"/>
      <c r="D302" s="233" t="s">
        <v>149</v>
      </c>
      <c r="E302" s="246" t="s">
        <v>1</v>
      </c>
      <c r="F302" s="247" t="s">
        <v>531</v>
      </c>
      <c r="G302" s="244"/>
      <c r="H302" s="246" t="s">
        <v>1</v>
      </c>
      <c r="I302" s="244"/>
      <c r="J302" s="244"/>
      <c r="K302" s="244"/>
      <c r="L302" s="107"/>
      <c r="M302" s="109"/>
      <c r="N302" s="110"/>
      <c r="O302" s="110"/>
      <c r="P302" s="110"/>
      <c r="Q302" s="110"/>
      <c r="R302" s="110"/>
      <c r="S302" s="110"/>
      <c r="T302" s="111"/>
      <c r="AT302" s="108" t="s">
        <v>149</v>
      </c>
      <c r="AU302" s="108" t="s">
        <v>84</v>
      </c>
      <c r="AV302" s="14" t="s">
        <v>82</v>
      </c>
      <c r="AW302" s="14" t="s">
        <v>31</v>
      </c>
      <c r="AX302" s="14" t="s">
        <v>75</v>
      </c>
      <c r="AY302" s="108" t="s">
        <v>143</v>
      </c>
    </row>
    <row r="303" spans="1:65" s="12" customFormat="1">
      <c r="A303" s="231"/>
      <c r="B303" s="232"/>
      <c r="C303" s="231"/>
      <c r="D303" s="233" t="s">
        <v>149</v>
      </c>
      <c r="E303" s="234" t="s">
        <v>1</v>
      </c>
      <c r="F303" s="235" t="s">
        <v>201</v>
      </c>
      <c r="G303" s="231"/>
      <c r="H303" s="236">
        <v>26.785</v>
      </c>
      <c r="I303" s="231"/>
      <c r="J303" s="231"/>
      <c r="K303" s="231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82</v>
      </c>
      <c r="AY303" s="96" t="s">
        <v>143</v>
      </c>
    </row>
    <row r="304" spans="1:65" s="11" customFormat="1" ht="25.9" customHeight="1">
      <c r="A304" s="220"/>
      <c r="B304" s="221"/>
      <c r="C304" s="220"/>
      <c r="D304" s="222" t="s">
        <v>74</v>
      </c>
      <c r="E304" s="223" t="s">
        <v>1054</v>
      </c>
      <c r="F304" s="223" t="s">
        <v>1055</v>
      </c>
      <c r="G304" s="220"/>
      <c r="H304" s="220"/>
      <c r="I304" s="220"/>
      <c r="J304" s="224">
        <f>BK304</f>
        <v>0</v>
      </c>
      <c r="K304" s="220"/>
      <c r="L304" s="80"/>
      <c r="M304" s="82"/>
      <c r="N304" s="83"/>
      <c r="O304" s="83"/>
      <c r="P304" s="84">
        <v>0</v>
      </c>
      <c r="Q304" s="83"/>
      <c r="R304" s="84">
        <v>0</v>
      </c>
      <c r="S304" s="83"/>
      <c r="T304" s="85">
        <v>0</v>
      </c>
      <c r="AR304" s="81" t="s">
        <v>84</v>
      </c>
      <c r="AT304" s="86" t="s">
        <v>74</v>
      </c>
      <c r="AU304" s="86" t="s">
        <v>75</v>
      </c>
      <c r="AY304" s="81" t="s">
        <v>143</v>
      </c>
      <c r="BK304" s="87">
        <v>0</v>
      </c>
    </row>
    <row r="305" spans="1:65" s="11" customFormat="1" ht="25.9" customHeight="1">
      <c r="A305" s="220"/>
      <c r="B305" s="221"/>
      <c r="C305" s="220"/>
      <c r="D305" s="222" t="s">
        <v>74</v>
      </c>
      <c r="E305" s="223" t="s">
        <v>363</v>
      </c>
      <c r="F305" s="223" t="s">
        <v>536</v>
      </c>
      <c r="G305" s="220"/>
      <c r="H305" s="220"/>
      <c r="I305" s="220"/>
      <c r="J305" s="224">
        <f>BK305</f>
        <v>0</v>
      </c>
      <c r="K305" s="220"/>
      <c r="L305" s="80"/>
      <c r="M305" s="82"/>
      <c r="N305" s="83"/>
      <c r="O305" s="83"/>
      <c r="P305" s="84">
        <f>P306</f>
        <v>0</v>
      </c>
      <c r="Q305" s="83"/>
      <c r="R305" s="84">
        <f>R306</f>
        <v>14.091089999999998</v>
      </c>
      <c r="S305" s="83"/>
      <c r="T305" s="85">
        <f>T306</f>
        <v>0</v>
      </c>
      <c r="AR305" s="81" t="s">
        <v>85</v>
      </c>
      <c r="AT305" s="86" t="s">
        <v>74</v>
      </c>
      <c r="AU305" s="86" t="s">
        <v>75</v>
      </c>
      <c r="AY305" s="81" t="s">
        <v>143</v>
      </c>
      <c r="BK305" s="87">
        <f>BK306</f>
        <v>0</v>
      </c>
    </row>
    <row r="306" spans="1:65" s="11" customFormat="1" ht="22.9" customHeight="1">
      <c r="A306" s="220"/>
      <c r="B306" s="221"/>
      <c r="C306" s="220"/>
      <c r="D306" s="222" t="s">
        <v>74</v>
      </c>
      <c r="E306" s="242" t="s">
        <v>537</v>
      </c>
      <c r="F306" s="242" t="s">
        <v>538</v>
      </c>
      <c r="G306" s="220"/>
      <c r="H306" s="220"/>
      <c r="I306" s="220"/>
      <c r="J306" s="243">
        <f>BK306</f>
        <v>0</v>
      </c>
      <c r="K306" s="220"/>
      <c r="L306" s="80"/>
      <c r="M306" s="82"/>
      <c r="N306" s="83"/>
      <c r="O306" s="83"/>
      <c r="P306" s="84">
        <f>SUM(P307:P312)</f>
        <v>0</v>
      </c>
      <c r="Q306" s="83"/>
      <c r="R306" s="84">
        <f>SUM(R307:R312)</f>
        <v>14.091089999999998</v>
      </c>
      <c r="S306" s="83"/>
      <c r="T306" s="85">
        <f>SUM(T307:T312)</f>
        <v>0</v>
      </c>
      <c r="AR306" s="81" t="s">
        <v>85</v>
      </c>
      <c r="AT306" s="86" t="s">
        <v>74</v>
      </c>
      <c r="AU306" s="86" t="s">
        <v>82</v>
      </c>
      <c r="AY306" s="81" t="s">
        <v>143</v>
      </c>
      <c r="BK306" s="87">
        <f>SUM(BK307:BK312)</f>
        <v>0</v>
      </c>
    </row>
    <row r="307" spans="1:65" s="2" customFormat="1" ht="16.5" customHeight="1">
      <c r="A307" s="148"/>
      <c r="B307" s="149"/>
      <c r="C307" s="225" t="s">
        <v>482</v>
      </c>
      <c r="D307" s="225" t="s">
        <v>144</v>
      </c>
      <c r="E307" s="226" t="s">
        <v>1191</v>
      </c>
      <c r="F307" s="227" t="s">
        <v>1192</v>
      </c>
      <c r="G307" s="228" t="s">
        <v>268</v>
      </c>
      <c r="H307" s="229">
        <v>130</v>
      </c>
      <c r="I307" s="88"/>
      <c r="J307" s="230">
        <f>ROUND(I307*H307,2)</f>
        <v>0</v>
      </c>
      <c r="K307" s="227" t="s">
        <v>542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1.2E-4</v>
      </c>
      <c r="R307" s="91">
        <f>Q307*H307</f>
        <v>1.5600000000000001E-2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543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543</v>
      </c>
      <c r="BM307" s="93" t="s">
        <v>1193</v>
      </c>
    </row>
    <row r="308" spans="1:65" s="12" customFormat="1">
      <c r="A308" s="231"/>
      <c r="B308" s="232"/>
      <c r="C308" s="231"/>
      <c r="D308" s="233" t="s">
        <v>149</v>
      </c>
      <c r="E308" s="234" t="s">
        <v>1</v>
      </c>
      <c r="F308" s="235" t="s">
        <v>1194</v>
      </c>
      <c r="G308" s="231"/>
      <c r="H308" s="236">
        <v>130</v>
      </c>
      <c r="I308" s="231"/>
      <c r="J308" s="231"/>
      <c r="K308" s="231"/>
      <c r="L308" s="95"/>
      <c r="M308" s="97"/>
      <c r="N308" s="98"/>
      <c r="O308" s="98"/>
      <c r="P308" s="98"/>
      <c r="Q308" s="98"/>
      <c r="R308" s="98"/>
      <c r="S308" s="98"/>
      <c r="T308" s="99"/>
      <c r="AT308" s="96" t="s">
        <v>149</v>
      </c>
      <c r="AU308" s="96" t="s">
        <v>84</v>
      </c>
      <c r="AV308" s="12" t="s">
        <v>84</v>
      </c>
      <c r="AW308" s="12" t="s">
        <v>31</v>
      </c>
      <c r="AX308" s="12" t="s">
        <v>82</v>
      </c>
      <c r="AY308" s="96" t="s">
        <v>143</v>
      </c>
    </row>
    <row r="309" spans="1:65" s="2" customFormat="1" ht="21.75" customHeight="1">
      <c r="A309" s="148"/>
      <c r="B309" s="149"/>
      <c r="C309" s="225" t="s">
        <v>487</v>
      </c>
      <c r="D309" s="225" t="s">
        <v>144</v>
      </c>
      <c r="E309" s="226" t="s">
        <v>1195</v>
      </c>
      <c r="F309" s="227" t="s">
        <v>1196</v>
      </c>
      <c r="G309" s="228" t="s">
        <v>268</v>
      </c>
      <c r="H309" s="229">
        <v>130</v>
      </c>
      <c r="I309" s="88"/>
      <c r="J309" s="230">
        <f>ROUND(I309*H309,2)</f>
        <v>0</v>
      </c>
      <c r="K309" s="227" t="s">
        <v>542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0.108</v>
      </c>
      <c r="R309" s="91">
        <f>Q309*H309</f>
        <v>14.04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543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543</v>
      </c>
      <c r="BM309" s="93" t="s">
        <v>1197</v>
      </c>
    </row>
    <row r="310" spans="1:65" s="12" customFormat="1">
      <c r="A310" s="231"/>
      <c r="B310" s="232"/>
      <c r="C310" s="231"/>
      <c r="D310" s="233" t="s">
        <v>149</v>
      </c>
      <c r="E310" s="234" t="s">
        <v>1</v>
      </c>
      <c r="F310" s="235" t="s">
        <v>1198</v>
      </c>
      <c r="G310" s="231"/>
      <c r="H310" s="236">
        <v>130</v>
      </c>
      <c r="I310" s="231"/>
      <c r="J310" s="231"/>
      <c r="K310" s="231"/>
      <c r="L310" s="95"/>
      <c r="M310" s="97"/>
      <c r="N310" s="98"/>
      <c r="O310" s="98"/>
      <c r="P310" s="98"/>
      <c r="Q310" s="98"/>
      <c r="R310" s="98"/>
      <c r="S310" s="98"/>
      <c r="T310" s="99"/>
      <c r="AT310" s="96" t="s">
        <v>149</v>
      </c>
      <c r="AU310" s="96" t="s">
        <v>84</v>
      </c>
      <c r="AV310" s="12" t="s">
        <v>84</v>
      </c>
      <c r="AW310" s="12" t="s">
        <v>31</v>
      </c>
      <c r="AX310" s="12" t="s">
        <v>82</v>
      </c>
      <c r="AY310" s="96" t="s">
        <v>143</v>
      </c>
    </row>
    <row r="311" spans="1:65" s="2" customFormat="1" ht="21.75" customHeight="1">
      <c r="A311" s="148"/>
      <c r="B311" s="149"/>
      <c r="C311" s="258" t="s">
        <v>495</v>
      </c>
      <c r="D311" s="258" t="s">
        <v>363</v>
      </c>
      <c r="E311" s="259" t="s">
        <v>1199</v>
      </c>
      <c r="F311" s="260" t="s">
        <v>1479</v>
      </c>
      <c r="G311" s="261" t="s">
        <v>268</v>
      </c>
      <c r="H311" s="262">
        <v>136.5</v>
      </c>
      <c r="I311" s="122"/>
      <c r="J311" s="263">
        <f>ROUND(I311*H311,2)</f>
        <v>0</v>
      </c>
      <c r="K311" s="260" t="s">
        <v>542</v>
      </c>
      <c r="L311" s="123"/>
      <c r="M311" s="124" t="s">
        <v>1</v>
      </c>
      <c r="N311" s="125" t="s">
        <v>40</v>
      </c>
      <c r="O311" s="35"/>
      <c r="P311" s="91">
        <f>O311*H311</f>
        <v>0</v>
      </c>
      <c r="Q311" s="91">
        <v>2.5999999999999998E-4</v>
      </c>
      <c r="R311" s="91">
        <f>Q311*H311</f>
        <v>3.5489999999999994E-2</v>
      </c>
      <c r="S311" s="91">
        <v>0</v>
      </c>
      <c r="T311" s="92">
        <f>S311*H311</f>
        <v>0</v>
      </c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R311" s="93" t="s">
        <v>1200</v>
      </c>
      <c r="AT311" s="93" t="s">
        <v>363</v>
      </c>
      <c r="AU311" s="93" t="s">
        <v>84</v>
      </c>
      <c r="AY311" s="18" t="s">
        <v>143</v>
      </c>
      <c r="BE311" s="94">
        <f>IF(N311="základní",J311,0)</f>
        <v>0</v>
      </c>
      <c r="BF311" s="94">
        <f>IF(N311="snížená",J311,0)</f>
        <v>0</v>
      </c>
      <c r="BG311" s="94">
        <f>IF(N311="zákl. přenesená",J311,0)</f>
        <v>0</v>
      </c>
      <c r="BH311" s="94">
        <f>IF(N311="sníž. přenesená",J311,0)</f>
        <v>0</v>
      </c>
      <c r="BI311" s="94">
        <f>IF(N311="nulová",J311,0)</f>
        <v>0</v>
      </c>
      <c r="BJ311" s="18" t="s">
        <v>82</v>
      </c>
      <c r="BK311" s="94">
        <f>ROUND(I311*H311,2)</f>
        <v>0</v>
      </c>
      <c r="BL311" s="18" t="s">
        <v>1200</v>
      </c>
      <c r="BM311" s="93" t="s">
        <v>1201</v>
      </c>
    </row>
    <row r="312" spans="1:65" s="12" customFormat="1">
      <c r="A312" s="231"/>
      <c r="B312" s="232"/>
      <c r="C312" s="231"/>
      <c r="D312" s="233" t="s">
        <v>149</v>
      </c>
      <c r="E312" s="234" t="s">
        <v>1</v>
      </c>
      <c r="F312" s="235" t="s">
        <v>1202</v>
      </c>
      <c r="G312" s="231"/>
      <c r="H312" s="236">
        <v>136.5</v>
      </c>
      <c r="I312" s="231"/>
      <c r="J312" s="231"/>
      <c r="K312" s="231"/>
      <c r="L312" s="95"/>
      <c r="M312" s="129"/>
      <c r="N312" s="130"/>
      <c r="O312" s="130"/>
      <c r="P312" s="130"/>
      <c r="Q312" s="130"/>
      <c r="R312" s="130"/>
      <c r="S312" s="130"/>
      <c r="T312" s="131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82</v>
      </c>
      <c r="AY312" s="96" t="s">
        <v>143</v>
      </c>
    </row>
    <row r="313" spans="1:65" s="2" customFormat="1" ht="6.95" customHeight="1">
      <c r="A313" s="148"/>
      <c r="B313" s="164"/>
      <c r="C313" s="165"/>
      <c r="D313" s="165"/>
      <c r="E313" s="165"/>
      <c r="F313" s="165"/>
      <c r="G313" s="165"/>
      <c r="H313" s="165"/>
      <c r="I313" s="165"/>
      <c r="J313" s="165"/>
      <c r="K313" s="165"/>
      <c r="L313" s="25"/>
      <c r="M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</row>
  </sheetData>
  <sheetProtection password="EDCC" sheet="1" objects="1" scenarios="1" autoFilter="0"/>
  <autoFilter ref="C127:K312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19" workbookViewId="0">
      <selection activeCell="F131" sqref="F131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106</v>
      </c>
      <c r="AZ2" s="105" t="s">
        <v>174</v>
      </c>
      <c r="BA2" s="105" t="s">
        <v>174</v>
      </c>
      <c r="BB2" s="105" t="s">
        <v>1</v>
      </c>
      <c r="BC2" s="105" t="s">
        <v>175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179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187</v>
      </c>
      <c r="BA4" s="105" t="s">
        <v>187</v>
      </c>
      <c r="BB4" s="105" t="s">
        <v>1</v>
      </c>
      <c r="BC4" s="105" t="s">
        <v>188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38" t="s">
        <v>1495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2" t="s">
        <v>1484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ROUND((SUM(BE128:BE171)),  2)</f>
        <v>0</v>
      </c>
      <c r="G37" s="148"/>
      <c r="H37" s="148"/>
      <c r="I37" s="196">
        <v>0.21</v>
      </c>
      <c r="J37" s="195">
        <f>ROUND(((SUM(BE128:BE171))*I37),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ROUND((SUM(BF128:BF171)),  2)</f>
        <v>0</v>
      </c>
      <c r="G38" s="148"/>
      <c r="H38" s="148"/>
      <c r="I38" s="196">
        <v>0.15</v>
      </c>
      <c r="J38" s="195">
        <f>ROUND(((SUM(BF128:BF171))*I38),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ROUND((SUM(BG128:BG171)),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ROUND((SUM(BH128:BH171)),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ROUND((SUM(BI128:BI171)),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1495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2" t="str">
        <f>E13</f>
        <v>1 - DSO 03.5.1  Komunikace a zpevněné plochy - akumulace - stoka A-d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J136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J167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34" t="str">
        <f>E7</f>
        <v>Třebíč, Karlovo náměstí, Rekonstrukce vodovodu a kanalizace - Akumulace dešťové vody</v>
      </c>
      <c r="F114" s="335"/>
      <c r="G114" s="335"/>
      <c r="H114" s="335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34" t="s">
        <v>180</v>
      </c>
      <c r="F116" s="303"/>
      <c r="G116" s="303"/>
      <c r="H116" s="303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38" t="s">
        <v>1495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2" t="str">
        <f>E13</f>
        <v>1 - DSO 03.5.1  Komunikace a zpevněné plochy - akumulace - stoka A-d</v>
      </c>
      <c r="F120" s="333"/>
      <c r="G120" s="333"/>
      <c r="H120" s="333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262.34056120000002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P130+P136+P167</f>
        <v>0</v>
      </c>
      <c r="Q129" s="83"/>
      <c r="R129" s="84">
        <f>R130+R136+R167</f>
        <v>262.34056120000002</v>
      </c>
      <c r="S129" s="83"/>
      <c r="T129" s="85">
        <f>T130+T136+T167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BK130+BK136+BK167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SUM(P131:P135)</f>
        <v>0</v>
      </c>
      <c r="Q130" s="83"/>
      <c r="R130" s="84">
        <f>SUM(R131:R135)</f>
        <v>0</v>
      </c>
      <c r="S130" s="83"/>
      <c r="T130" s="85">
        <f>SUM(T131:T135)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SUM(BK131:BK135)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234.36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1204</v>
      </c>
    </row>
    <row r="132" spans="1:65" s="12" customFormat="1">
      <c r="A132" s="231"/>
      <c r="B132" s="232"/>
      <c r="C132" s="231"/>
      <c r="D132" s="233" t="s">
        <v>149</v>
      </c>
      <c r="E132" s="234" t="s">
        <v>174</v>
      </c>
      <c r="F132" s="235" t="s">
        <v>1205</v>
      </c>
      <c r="G132" s="231"/>
      <c r="H132" s="236">
        <v>18.079999999999998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31"/>
      <c r="B133" s="232"/>
      <c r="C133" s="231"/>
      <c r="D133" s="233" t="s">
        <v>149</v>
      </c>
      <c r="E133" s="234" t="s">
        <v>178</v>
      </c>
      <c r="F133" s="235" t="s">
        <v>1206</v>
      </c>
      <c r="G133" s="231"/>
      <c r="H133" s="236">
        <v>7.03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187</v>
      </c>
      <c r="F134" s="235" t="s">
        <v>1207</v>
      </c>
      <c r="G134" s="231"/>
      <c r="H134" s="236">
        <v>209.25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5" customFormat="1">
      <c r="A135" s="248"/>
      <c r="B135" s="249"/>
      <c r="C135" s="248"/>
      <c r="D135" s="233" t="s">
        <v>149</v>
      </c>
      <c r="E135" s="250" t="s">
        <v>1</v>
      </c>
      <c r="F135" s="251" t="s">
        <v>255</v>
      </c>
      <c r="G135" s="248"/>
      <c r="H135" s="252">
        <v>234.36</v>
      </c>
      <c r="I135" s="248"/>
      <c r="J135" s="248"/>
      <c r="K135" s="248"/>
      <c r="L135" s="112"/>
      <c r="M135" s="114"/>
      <c r="N135" s="115"/>
      <c r="O135" s="115"/>
      <c r="P135" s="115"/>
      <c r="Q135" s="115"/>
      <c r="R135" s="115"/>
      <c r="S135" s="115"/>
      <c r="T135" s="116"/>
      <c r="AT135" s="113" t="s">
        <v>149</v>
      </c>
      <c r="AU135" s="113" t="s">
        <v>84</v>
      </c>
      <c r="AV135" s="15" t="s">
        <v>101</v>
      </c>
      <c r="AW135" s="15" t="s">
        <v>31</v>
      </c>
      <c r="AX135" s="15" t="s">
        <v>82</v>
      </c>
      <c r="AY135" s="113" t="s">
        <v>143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104</v>
      </c>
      <c r="F136" s="242" t="s">
        <v>1208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SUM(P137:P166)</f>
        <v>0</v>
      </c>
      <c r="Q136" s="83"/>
      <c r="R136" s="84">
        <f>SUM(R137:R166)</f>
        <v>261.82570900000002</v>
      </c>
      <c r="S136" s="83"/>
      <c r="T136" s="85">
        <f>SUM(T137:T166)</f>
        <v>0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SUM(BK137:BK166)</f>
        <v>0</v>
      </c>
    </row>
    <row r="137" spans="1:65" s="2" customFormat="1" ht="16.5" customHeight="1">
      <c r="A137" s="148"/>
      <c r="B137" s="149"/>
      <c r="C137" s="225" t="s">
        <v>84</v>
      </c>
      <c r="D137" s="225" t="s">
        <v>144</v>
      </c>
      <c r="E137" s="226" t="s">
        <v>1209</v>
      </c>
      <c r="F137" s="227" t="s">
        <v>1210</v>
      </c>
      <c r="G137" s="228" t="s">
        <v>245</v>
      </c>
      <c r="H137" s="229">
        <v>216.28</v>
      </c>
      <c r="I137" s="88"/>
      <c r="J137" s="230">
        <f>ROUND(I137*H137,2)</f>
        <v>0</v>
      </c>
      <c r="K137" s="227" t="s">
        <v>250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1211</v>
      </c>
    </row>
    <row r="138" spans="1:65" s="14" customFormat="1">
      <c r="A138" s="244"/>
      <c r="B138" s="245"/>
      <c r="C138" s="244"/>
      <c r="D138" s="233" t="s">
        <v>149</v>
      </c>
      <c r="E138" s="246" t="s">
        <v>1</v>
      </c>
      <c r="F138" s="247" t="s">
        <v>1212</v>
      </c>
      <c r="G138" s="244"/>
      <c r="H138" s="246" t="s">
        <v>1</v>
      </c>
      <c r="I138" s="244"/>
      <c r="J138" s="244"/>
      <c r="K138" s="244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2" customFormat="1">
      <c r="A139" s="231"/>
      <c r="B139" s="232"/>
      <c r="C139" s="231"/>
      <c r="D139" s="233" t="s">
        <v>149</v>
      </c>
      <c r="E139" s="234" t="s">
        <v>1</v>
      </c>
      <c r="F139" s="235" t="s">
        <v>178</v>
      </c>
      <c r="G139" s="231"/>
      <c r="H139" s="236">
        <v>7.03</v>
      </c>
      <c r="I139" s="231"/>
      <c r="J139" s="231"/>
      <c r="K139" s="231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149</v>
      </c>
      <c r="AU139" s="96" t="s">
        <v>84</v>
      </c>
      <c r="AV139" s="12" t="s">
        <v>84</v>
      </c>
      <c r="AW139" s="12" t="s">
        <v>31</v>
      </c>
      <c r="AX139" s="12" t="s">
        <v>75</v>
      </c>
      <c r="AY139" s="96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187</v>
      </c>
      <c r="G140" s="231"/>
      <c r="H140" s="236">
        <v>209.25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5" customFormat="1">
      <c r="A141" s="248"/>
      <c r="B141" s="249"/>
      <c r="C141" s="248"/>
      <c r="D141" s="233" t="s">
        <v>149</v>
      </c>
      <c r="E141" s="250" t="s">
        <v>1</v>
      </c>
      <c r="F141" s="251" t="s">
        <v>255</v>
      </c>
      <c r="G141" s="248"/>
      <c r="H141" s="252">
        <v>216.28</v>
      </c>
      <c r="I141" s="248"/>
      <c r="J141" s="248"/>
      <c r="K141" s="248"/>
      <c r="L141" s="112"/>
      <c r="M141" s="114"/>
      <c r="N141" s="115"/>
      <c r="O141" s="115"/>
      <c r="P141" s="115"/>
      <c r="Q141" s="115"/>
      <c r="R141" s="115"/>
      <c r="S141" s="115"/>
      <c r="T141" s="116"/>
      <c r="AT141" s="113" t="s">
        <v>149</v>
      </c>
      <c r="AU141" s="113" t="s">
        <v>84</v>
      </c>
      <c r="AV141" s="15" t="s">
        <v>101</v>
      </c>
      <c r="AW141" s="15" t="s">
        <v>31</v>
      </c>
      <c r="AX141" s="15" t="s">
        <v>82</v>
      </c>
      <c r="AY141" s="113" t="s">
        <v>143</v>
      </c>
    </row>
    <row r="142" spans="1:65" s="2" customFormat="1" ht="16.5" customHeight="1">
      <c r="A142" s="148"/>
      <c r="B142" s="149"/>
      <c r="C142" s="225" t="s">
        <v>85</v>
      </c>
      <c r="D142" s="225" t="s">
        <v>144</v>
      </c>
      <c r="E142" s="226" t="s">
        <v>1213</v>
      </c>
      <c r="F142" s="227" t="s">
        <v>1214</v>
      </c>
      <c r="G142" s="228" t="s">
        <v>245</v>
      </c>
      <c r="H142" s="229">
        <v>18.079999999999998</v>
      </c>
      <c r="I142" s="88"/>
      <c r="J142" s="230">
        <f>ROUND(I142*H142,2)</f>
        <v>0</v>
      </c>
      <c r="K142" s="227" t="s">
        <v>250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1215</v>
      </c>
    </row>
    <row r="143" spans="1:65" s="14" customFormat="1">
      <c r="A143" s="244"/>
      <c r="B143" s="245"/>
      <c r="C143" s="244"/>
      <c r="D143" s="233" t="s">
        <v>149</v>
      </c>
      <c r="E143" s="246" t="s">
        <v>1</v>
      </c>
      <c r="F143" s="247" t="s">
        <v>1212</v>
      </c>
      <c r="G143" s="244"/>
      <c r="H143" s="246" t="s">
        <v>1</v>
      </c>
      <c r="I143" s="244"/>
      <c r="J143" s="244"/>
      <c r="K143" s="244"/>
      <c r="L143" s="107"/>
      <c r="M143" s="109"/>
      <c r="N143" s="110"/>
      <c r="O143" s="110"/>
      <c r="P143" s="110"/>
      <c r="Q143" s="110"/>
      <c r="R143" s="110"/>
      <c r="S143" s="110"/>
      <c r="T143" s="111"/>
      <c r="AT143" s="108" t="s">
        <v>149</v>
      </c>
      <c r="AU143" s="108" t="s">
        <v>84</v>
      </c>
      <c r="AV143" s="14" t="s">
        <v>82</v>
      </c>
      <c r="AW143" s="14" t="s">
        <v>31</v>
      </c>
      <c r="AX143" s="14" t="s">
        <v>75</v>
      </c>
      <c r="AY143" s="108" t="s">
        <v>143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174</v>
      </c>
      <c r="G144" s="231"/>
      <c r="H144" s="236">
        <v>18.079999999999998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82</v>
      </c>
      <c r="AY144" s="96" t="s">
        <v>143</v>
      </c>
    </row>
    <row r="145" spans="1:65" s="2" customFormat="1" ht="21.75" customHeight="1">
      <c r="A145" s="148"/>
      <c r="B145" s="149"/>
      <c r="C145" s="225" t="s">
        <v>101</v>
      </c>
      <c r="D145" s="225" t="s">
        <v>144</v>
      </c>
      <c r="E145" s="226" t="s">
        <v>1216</v>
      </c>
      <c r="F145" s="227" t="s">
        <v>1217</v>
      </c>
      <c r="G145" s="228" t="s">
        <v>245</v>
      </c>
      <c r="H145" s="229">
        <v>216.28</v>
      </c>
      <c r="I145" s="88"/>
      <c r="J145" s="230">
        <f>ROUND(I145*H145,2)</f>
        <v>0</v>
      </c>
      <c r="K145" s="227" t="s">
        <v>1</v>
      </c>
      <c r="L145" s="25"/>
      <c r="M145" s="89" t="s">
        <v>1</v>
      </c>
      <c r="N145" s="90" t="s">
        <v>40</v>
      </c>
      <c r="O145" s="35"/>
      <c r="P145" s="91">
        <f>O145*H145</f>
        <v>0</v>
      </c>
      <c r="Q145" s="91">
        <v>0</v>
      </c>
      <c r="R145" s="91">
        <f>Q145*H145</f>
        <v>0</v>
      </c>
      <c r="S145" s="91">
        <v>0</v>
      </c>
      <c r="T145" s="92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101</v>
      </c>
      <c r="AT145" s="93" t="s">
        <v>144</v>
      </c>
      <c r="AU145" s="93" t="s">
        <v>84</v>
      </c>
      <c r="AY145" s="18" t="s">
        <v>143</v>
      </c>
      <c r="BE145" s="94">
        <f>IF(N145="základní",J145,0)</f>
        <v>0</v>
      </c>
      <c r="BF145" s="94">
        <f>IF(N145="snížená",J145,0)</f>
        <v>0</v>
      </c>
      <c r="BG145" s="94">
        <f>IF(N145="zákl. přenesená",J145,0)</f>
        <v>0</v>
      </c>
      <c r="BH145" s="94">
        <f>IF(N145="sníž. přenesená",J145,0)</f>
        <v>0</v>
      </c>
      <c r="BI145" s="94">
        <f>IF(N145="nulová",J145,0)</f>
        <v>0</v>
      </c>
      <c r="BJ145" s="18" t="s">
        <v>82</v>
      </c>
      <c r="BK145" s="94">
        <f>ROUND(I145*H145,2)</f>
        <v>0</v>
      </c>
      <c r="BL145" s="18" t="s">
        <v>101</v>
      </c>
      <c r="BM145" s="93" t="s">
        <v>1218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178</v>
      </c>
      <c r="G146" s="231"/>
      <c r="H146" s="236">
        <v>7.03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187</v>
      </c>
      <c r="G147" s="231"/>
      <c r="H147" s="236">
        <v>209.25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5" customFormat="1">
      <c r="A148" s="248"/>
      <c r="B148" s="249"/>
      <c r="C148" s="248"/>
      <c r="D148" s="233" t="s">
        <v>149</v>
      </c>
      <c r="E148" s="250" t="s">
        <v>1</v>
      </c>
      <c r="F148" s="251" t="s">
        <v>255</v>
      </c>
      <c r="G148" s="248"/>
      <c r="H148" s="252">
        <v>216.28</v>
      </c>
      <c r="I148" s="248"/>
      <c r="J148" s="248"/>
      <c r="K148" s="248"/>
      <c r="L148" s="112"/>
      <c r="M148" s="114"/>
      <c r="N148" s="115"/>
      <c r="O148" s="115"/>
      <c r="P148" s="115"/>
      <c r="Q148" s="115"/>
      <c r="R148" s="115"/>
      <c r="S148" s="115"/>
      <c r="T148" s="116"/>
      <c r="AT148" s="113" t="s">
        <v>149</v>
      </c>
      <c r="AU148" s="113" t="s">
        <v>84</v>
      </c>
      <c r="AV148" s="15" t="s">
        <v>101</v>
      </c>
      <c r="AW148" s="15" t="s">
        <v>31</v>
      </c>
      <c r="AX148" s="15" t="s">
        <v>82</v>
      </c>
      <c r="AY148" s="113" t="s">
        <v>143</v>
      </c>
    </row>
    <row r="149" spans="1:65" s="2" customFormat="1" ht="21.75" customHeight="1">
      <c r="A149" s="148"/>
      <c r="B149" s="149"/>
      <c r="C149" s="225" t="s">
        <v>104</v>
      </c>
      <c r="D149" s="225" t="s">
        <v>144</v>
      </c>
      <c r="E149" s="226" t="s">
        <v>1219</v>
      </c>
      <c r="F149" s="227" t="s">
        <v>1220</v>
      </c>
      <c r="G149" s="228" t="s">
        <v>245</v>
      </c>
      <c r="H149" s="229">
        <v>18.079999999999998</v>
      </c>
      <c r="I149" s="88"/>
      <c r="J149" s="230">
        <f>ROUND(I149*H149,2)</f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</v>
      </c>
      <c r="T149" s="92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1221</v>
      </c>
    </row>
    <row r="150" spans="1:65" s="12" customFormat="1">
      <c r="A150" s="231"/>
      <c r="B150" s="232"/>
      <c r="C150" s="231"/>
      <c r="D150" s="233" t="s">
        <v>149</v>
      </c>
      <c r="E150" s="234" t="s">
        <v>1</v>
      </c>
      <c r="F150" s="235" t="s">
        <v>174</v>
      </c>
      <c r="G150" s="231"/>
      <c r="H150" s="236">
        <v>18.079999999999998</v>
      </c>
      <c r="I150" s="231"/>
      <c r="J150" s="231"/>
      <c r="K150" s="231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48"/>
      <c r="B151" s="149"/>
      <c r="C151" s="225" t="s">
        <v>156</v>
      </c>
      <c r="D151" s="225" t="s">
        <v>144</v>
      </c>
      <c r="E151" s="226" t="s">
        <v>1222</v>
      </c>
      <c r="F151" s="227" t="s">
        <v>1223</v>
      </c>
      <c r="G151" s="228" t="s">
        <v>245</v>
      </c>
      <c r="H151" s="229">
        <v>227.33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0.1837</v>
      </c>
      <c r="R151" s="91">
        <f>Q151*H151</f>
        <v>41.760521000000004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1224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174</v>
      </c>
      <c r="G152" s="231"/>
      <c r="H152" s="236">
        <v>18.079999999999998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187</v>
      </c>
      <c r="G153" s="231"/>
      <c r="H153" s="236">
        <v>209.25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48"/>
      <c r="B154" s="249"/>
      <c r="C154" s="248"/>
      <c r="D154" s="233" t="s">
        <v>149</v>
      </c>
      <c r="E154" s="250" t="s">
        <v>1</v>
      </c>
      <c r="F154" s="251" t="s">
        <v>255</v>
      </c>
      <c r="G154" s="248"/>
      <c r="H154" s="252">
        <v>227.33</v>
      </c>
      <c r="I154" s="248"/>
      <c r="J154" s="248"/>
      <c r="K154" s="248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48"/>
      <c r="B155" s="149"/>
      <c r="C155" s="258" t="s">
        <v>159</v>
      </c>
      <c r="D155" s="258" t="s">
        <v>363</v>
      </c>
      <c r="E155" s="259" t="s">
        <v>1225</v>
      </c>
      <c r="F155" s="266" t="s">
        <v>1480</v>
      </c>
      <c r="G155" s="261" t="s">
        <v>343</v>
      </c>
      <c r="H155" s="262">
        <v>4.6100000000000003</v>
      </c>
      <c r="I155" s="122"/>
      <c r="J155" s="263">
        <f>ROUND(I155*H155,2)</f>
        <v>0</v>
      </c>
      <c r="K155" s="260" t="s">
        <v>1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</v>
      </c>
      <c r="R155" s="91">
        <f>Q155*H155</f>
        <v>4.6100000000000003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162</v>
      </c>
      <c r="AT155" s="93" t="s">
        <v>363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1226</v>
      </c>
    </row>
    <row r="156" spans="1:65" s="14" customFormat="1">
      <c r="A156" s="244"/>
      <c r="B156" s="245"/>
      <c r="C156" s="244"/>
      <c r="D156" s="233" t="s">
        <v>149</v>
      </c>
      <c r="E156" s="246" t="s">
        <v>1</v>
      </c>
      <c r="F156" s="267" t="s">
        <v>1481</v>
      </c>
      <c r="G156" s="244"/>
      <c r="H156" s="246" t="s">
        <v>1</v>
      </c>
      <c r="I156" s="244"/>
      <c r="J156" s="244"/>
      <c r="K156" s="244"/>
      <c r="L156" s="107"/>
      <c r="M156" s="109"/>
      <c r="N156" s="110"/>
      <c r="O156" s="110"/>
      <c r="P156" s="110"/>
      <c r="Q156" s="110"/>
      <c r="R156" s="110"/>
      <c r="S156" s="110"/>
      <c r="T156" s="111"/>
      <c r="AT156" s="108" t="s">
        <v>149</v>
      </c>
      <c r="AU156" s="108" t="s">
        <v>84</v>
      </c>
      <c r="AV156" s="14" t="s">
        <v>82</v>
      </c>
      <c r="AW156" s="14" t="s">
        <v>31</v>
      </c>
      <c r="AX156" s="14" t="s">
        <v>75</v>
      </c>
      <c r="AY156" s="108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1228</v>
      </c>
      <c r="G157" s="231"/>
      <c r="H157" s="236">
        <v>4.6100000000000003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5" customFormat="1">
      <c r="A158" s="248"/>
      <c r="B158" s="249"/>
      <c r="C158" s="248"/>
      <c r="D158" s="233" t="s">
        <v>149</v>
      </c>
      <c r="E158" s="250" t="s">
        <v>1</v>
      </c>
      <c r="F158" s="251" t="s">
        <v>255</v>
      </c>
      <c r="G158" s="248"/>
      <c r="H158" s="252">
        <v>4.6100000000000003</v>
      </c>
      <c r="I158" s="248"/>
      <c r="J158" s="248"/>
      <c r="K158" s="248"/>
      <c r="L158" s="112"/>
      <c r="M158" s="114"/>
      <c r="N158" s="115"/>
      <c r="O158" s="115"/>
      <c r="P158" s="115"/>
      <c r="Q158" s="115"/>
      <c r="R158" s="115"/>
      <c r="S158" s="115"/>
      <c r="T158" s="116"/>
      <c r="AT158" s="113" t="s">
        <v>149</v>
      </c>
      <c r="AU158" s="113" t="s">
        <v>84</v>
      </c>
      <c r="AV158" s="15" t="s">
        <v>101</v>
      </c>
      <c r="AW158" s="15" t="s">
        <v>31</v>
      </c>
      <c r="AX158" s="15" t="s">
        <v>82</v>
      </c>
      <c r="AY158" s="113" t="s">
        <v>143</v>
      </c>
    </row>
    <row r="159" spans="1:65" s="2" customFormat="1" ht="21.75" customHeight="1">
      <c r="A159" s="148"/>
      <c r="B159" s="149"/>
      <c r="C159" s="258" t="s">
        <v>162</v>
      </c>
      <c r="D159" s="258" t="s">
        <v>363</v>
      </c>
      <c r="E159" s="259" t="s">
        <v>1229</v>
      </c>
      <c r="F159" s="260" t="s">
        <v>1230</v>
      </c>
      <c r="G159" s="261" t="s">
        <v>343</v>
      </c>
      <c r="H159" s="262">
        <v>213.435</v>
      </c>
      <c r="I159" s="122"/>
      <c r="J159" s="263">
        <f>ROUND(I159*H159,2)</f>
        <v>0</v>
      </c>
      <c r="K159" s="260" t="s">
        <v>1</v>
      </c>
      <c r="L159" s="123"/>
      <c r="M159" s="124" t="s">
        <v>1</v>
      </c>
      <c r="N159" s="125" t="s">
        <v>40</v>
      </c>
      <c r="O159" s="35"/>
      <c r="P159" s="91">
        <f>O159*H159</f>
        <v>0</v>
      </c>
      <c r="Q159" s="91">
        <v>1</v>
      </c>
      <c r="R159" s="91">
        <f>Q159*H159</f>
        <v>213.435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162</v>
      </c>
      <c r="AT159" s="93" t="s">
        <v>363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1231</v>
      </c>
    </row>
    <row r="160" spans="1:65" s="14" customFormat="1">
      <c r="A160" s="244"/>
      <c r="B160" s="245"/>
      <c r="C160" s="244"/>
      <c r="D160" s="233" t="s">
        <v>149</v>
      </c>
      <c r="E160" s="246" t="s">
        <v>1</v>
      </c>
      <c r="F160" s="247" t="s">
        <v>1227</v>
      </c>
      <c r="G160" s="244"/>
      <c r="H160" s="246" t="s">
        <v>1</v>
      </c>
      <c r="I160" s="244"/>
      <c r="J160" s="244"/>
      <c r="K160" s="244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1232</v>
      </c>
      <c r="G161" s="231"/>
      <c r="H161" s="236">
        <v>213.435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75</v>
      </c>
      <c r="AY161" s="96" t="s">
        <v>143</v>
      </c>
    </row>
    <row r="162" spans="1:65" s="15" customFormat="1">
      <c r="A162" s="248"/>
      <c r="B162" s="249"/>
      <c r="C162" s="248"/>
      <c r="D162" s="233" t="s">
        <v>149</v>
      </c>
      <c r="E162" s="250" t="s">
        <v>1</v>
      </c>
      <c r="F162" s="251" t="s">
        <v>255</v>
      </c>
      <c r="G162" s="248"/>
      <c r="H162" s="252">
        <v>213.435</v>
      </c>
      <c r="I162" s="248"/>
      <c r="J162" s="248"/>
      <c r="K162" s="248"/>
      <c r="L162" s="112"/>
      <c r="M162" s="114"/>
      <c r="N162" s="115"/>
      <c r="O162" s="115"/>
      <c r="P162" s="115"/>
      <c r="Q162" s="115"/>
      <c r="R162" s="115"/>
      <c r="S162" s="115"/>
      <c r="T162" s="116"/>
      <c r="AT162" s="113" t="s">
        <v>149</v>
      </c>
      <c r="AU162" s="113" t="s">
        <v>84</v>
      </c>
      <c r="AV162" s="15" t="s">
        <v>101</v>
      </c>
      <c r="AW162" s="15" t="s">
        <v>31</v>
      </c>
      <c r="AX162" s="15" t="s">
        <v>82</v>
      </c>
      <c r="AY162" s="113" t="s">
        <v>143</v>
      </c>
    </row>
    <row r="163" spans="1:65" s="2" customFormat="1" ht="21.75" customHeight="1">
      <c r="A163" s="148"/>
      <c r="B163" s="149"/>
      <c r="C163" s="225" t="s">
        <v>165</v>
      </c>
      <c r="D163" s="225" t="s">
        <v>144</v>
      </c>
      <c r="E163" s="226" t="s">
        <v>1233</v>
      </c>
      <c r="F163" s="227" t="s">
        <v>1234</v>
      </c>
      <c r="G163" s="228" t="s">
        <v>245</v>
      </c>
      <c r="H163" s="229">
        <v>7.03</v>
      </c>
      <c r="I163" s="88"/>
      <c r="J163" s="230">
        <f>ROUND(I163*H163,2)</f>
        <v>0</v>
      </c>
      <c r="K163" s="227" t="s">
        <v>250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0.16700000000000001</v>
      </c>
      <c r="R163" s="91">
        <f>Q163*H163</f>
        <v>1.17401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1235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178</v>
      </c>
      <c r="G164" s="231"/>
      <c r="H164" s="236">
        <v>7.03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82</v>
      </c>
      <c r="AY164" s="96" t="s">
        <v>143</v>
      </c>
    </row>
    <row r="165" spans="1:65" s="2" customFormat="1" ht="24" customHeight="1">
      <c r="A165" s="148"/>
      <c r="B165" s="149"/>
      <c r="C165" s="258" t="s">
        <v>166</v>
      </c>
      <c r="D165" s="258" t="s">
        <v>363</v>
      </c>
      <c r="E165" s="259" t="s">
        <v>1236</v>
      </c>
      <c r="F165" s="266" t="s">
        <v>1482</v>
      </c>
      <c r="G165" s="261" t="s">
        <v>245</v>
      </c>
      <c r="H165" s="262">
        <v>7.1710000000000003</v>
      </c>
      <c r="I165" s="122"/>
      <c r="J165" s="263">
        <f>ROUND(I165*H165,2)</f>
        <v>0</v>
      </c>
      <c r="K165" s="260" t="s">
        <v>250</v>
      </c>
      <c r="L165" s="123"/>
      <c r="M165" s="124" t="s">
        <v>1</v>
      </c>
      <c r="N165" s="125" t="s">
        <v>40</v>
      </c>
      <c r="O165" s="35"/>
      <c r="P165" s="91">
        <f>O165*H165</f>
        <v>0</v>
      </c>
      <c r="Q165" s="91">
        <v>0.11799999999999999</v>
      </c>
      <c r="R165" s="91">
        <f>Q165*H165</f>
        <v>0.84617799999999999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162</v>
      </c>
      <c r="AT165" s="93" t="s">
        <v>363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1237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68" t="s">
        <v>1483</v>
      </c>
      <c r="G166" s="231"/>
      <c r="H166" s="236">
        <v>7.1710000000000003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82</v>
      </c>
      <c r="AY166" s="96" t="s">
        <v>143</v>
      </c>
    </row>
    <row r="167" spans="1:65" s="11" customFormat="1" ht="22.9" customHeight="1">
      <c r="A167" s="220"/>
      <c r="B167" s="221"/>
      <c r="C167" s="220"/>
      <c r="D167" s="222" t="s">
        <v>74</v>
      </c>
      <c r="E167" s="242" t="s">
        <v>165</v>
      </c>
      <c r="F167" s="242" t="s">
        <v>460</v>
      </c>
      <c r="G167" s="220"/>
      <c r="H167" s="220"/>
      <c r="I167" s="220"/>
      <c r="J167" s="243">
        <f>BK167</f>
        <v>0</v>
      </c>
      <c r="K167" s="220"/>
      <c r="L167" s="80"/>
      <c r="M167" s="82"/>
      <c r="N167" s="83"/>
      <c r="O167" s="83"/>
      <c r="P167" s="84">
        <f>SUM(P168:P171)</f>
        <v>0</v>
      </c>
      <c r="Q167" s="83"/>
      <c r="R167" s="84">
        <f>SUM(R168:R171)</f>
        <v>0.51485219999999998</v>
      </c>
      <c r="S167" s="83"/>
      <c r="T167" s="85">
        <f>SUM(T168:T171)</f>
        <v>0</v>
      </c>
      <c r="AR167" s="81" t="s">
        <v>82</v>
      </c>
      <c r="AT167" s="86" t="s">
        <v>74</v>
      </c>
      <c r="AU167" s="86" t="s">
        <v>82</v>
      </c>
      <c r="AY167" s="81" t="s">
        <v>143</v>
      </c>
      <c r="BK167" s="87">
        <f>SUM(BK168:BK171)</f>
        <v>0</v>
      </c>
    </row>
    <row r="168" spans="1:65" s="2" customFormat="1" ht="21.75" customHeight="1">
      <c r="A168" s="148"/>
      <c r="B168" s="149"/>
      <c r="C168" s="225" t="s">
        <v>265</v>
      </c>
      <c r="D168" s="225" t="s">
        <v>144</v>
      </c>
      <c r="E168" s="226" t="s">
        <v>1238</v>
      </c>
      <c r="F168" s="227" t="s">
        <v>1239</v>
      </c>
      <c r="G168" s="228" t="s">
        <v>268</v>
      </c>
      <c r="H168" s="229">
        <v>3.66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0.14066999999999999</v>
      </c>
      <c r="R168" s="91">
        <f>Q168*H168</f>
        <v>0.51485219999999998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1240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47" t="s">
        <v>1241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1242</v>
      </c>
      <c r="G170" s="231"/>
      <c r="H170" s="236">
        <v>3.66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271</v>
      </c>
      <c r="D171" s="225" t="s">
        <v>144</v>
      </c>
      <c r="E171" s="226" t="s">
        <v>1243</v>
      </c>
      <c r="F171" s="227" t="s">
        <v>1244</v>
      </c>
      <c r="G171" s="228" t="s">
        <v>343</v>
      </c>
      <c r="H171" s="229">
        <v>262.34100000000001</v>
      </c>
      <c r="I171" s="88"/>
      <c r="J171" s="230">
        <f>ROUND(I171*H171,2)</f>
        <v>0</v>
      </c>
      <c r="K171" s="227" t="s">
        <v>250</v>
      </c>
      <c r="L171" s="25"/>
      <c r="M171" s="100" t="s">
        <v>1</v>
      </c>
      <c r="N171" s="101" t="s">
        <v>40</v>
      </c>
      <c r="O171" s="102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1245</v>
      </c>
    </row>
    <row r="172" spans="1:65" s="2" customFormat="1" ht="6.95" customHeight="1">
      <c r="A172" s="148"/>
      <c r="B172" s="164"/>
      <c r="C172" s="165"/>
      <c r="D172" s="165"/>
      <c r="E172" s="165"/>
      <c r="F172" s="165"/>
      <c r="G172" s="165"/>
      <c r="H172" s="165"/>
      <c r="I172" s="165"/>
      <c r="J172" s="165"/>
      <c r="K172" s="165"/>
      <c r="L172" s="25"/>
      <c r="M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</sheetData>
  <sheetProtection algorithmName="SHA-512" hashValue="SGhyqbi/ubJkmTcanoRG49oS+PQ4w6HdCn9f/h+fkTdMB9w+mpWQAk4xwJMjF00qjcD4jFPPQBRTf6pOBhsg7Q==" saltValue="YTOkLVAMkjn2M39P6b308A==" spinCount="100000" sheet="1" objects="1" scenarios="1" autoFilter="0"/>
  <autoFilter ref="C127:K17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opLeftCell="A126" workbookViewId="0">
      <selection activeCell="F137" sqref="F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18" t="s">
        <v>5</v>
      </c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107</v>
      </c>
      <c r="AZ2" s="105" t="s">
        <v>552</v>
      </c>
      <c r="BA2" s="105" t="s">
        <v>552</v>
      </c>
      <c r="BB2" s="105" t="s">
        <v>1</v>
      </c>
      <c r="BC2" s="105" t="s">
        <v>553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174</v>
      </c>
      <c r="BA3" s="105" t="s">
        <v>174</v>
      </c>
      <c r="BB3" s="105" t="s">
        <v>1</v>
      </c>
      <c r="BC3" s="105" t="s">
        <v>556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178</v>
      </c>
      <c r="BA4" s="105" t="s">
        <v>178</v>
      </c>
      <c r="BB4" s="105" t="s">
        <v>1</v>
      </c>
      <c r="BC4" s="105" t="s">
        <v>557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559</v>
      </c>
      <c r="BA5" s="105" t="s">
        <v>559</v>
      </c>
      <c r="BB5" s="105" t="s">
        <v>1</v>
      </c>
      <c r="BC5" s="105" t="s">
        <v>560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34" t="str">
        <f>'Rekapitulace stavby'!K6</f>
        <v>Třebíč, Karlovo náměstí, Rekonstrukce vodovodu a kanalizace - Akumulace dešťové vody</v>
      </c>
      <c r="F7" s="335"/>
      <c r="G7" s="335"/>
      <c r="H7" s="335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34" t="s">
        <v>180</v>
      </c>
      <c r="F9" s="303"/>
      <c r="G9" s="303"/>
      <c r="H9" s="303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38" t="s">
        <v>1495</v>
      </c>
      <c r="F11" s="333"/>
      <c r="G11" s="333"/>
      <c r="H11" s="333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2" t="s">
        <v>1485</v>
      </c>
      <c r="F13" s="333"/>
      <c r="G13" s="333"/>
      <c r="H13" s="333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36" t="str">
        <f>'Rekapitulace stavby'!E14</f>
        <v>Vyplň údaj</v>
      </c>
      <c r="F22" s="337"/>
      <c r="G22" s="337"/>
      <c r="H22" s="337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07" t="s">
        <v>1</v>
      </c>
      <c r="F31" s="307"/>
      <c r="G31" s="307"/>
      <c r="H31" s="307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ROUND((SUM(BE128:BE181)),  2)</f>
        <v>0</v>
      </c>
      <c r="G37" s="148"/>
      <c r="H37" s="148"/>
      <c r="I37" s="196">
        <v>0.21</v>
      </c>
      <c r="J37" s="195">
        <f>ROUND(((SUM(BE128:BE181))*I37),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ROUND((SUM(BF128:BF181)),  2)</f>
        <v>0</v>
      </c>
      <c r="G38" s="148"/>
      <c r="H38" s="148"/>
      <c r="I38" s="196">
        <v>0.15</v>
      </c>
      <c r="J38" s="195">
        <f>ROUND(((SUM(BF128:BF181))*I38),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ROUND((SUM(BG128:BG181)),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ROUND((SUM(BH128:BH181)),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ROUND((SUM(BI128:BI181)),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34" t="str">
        <f>E7</f>
        <v>Třebíč, Karlovo náměstí, Rekonstrukce vodovodu a kanalizace - Akumulace dešťové vody</v>
      </c>
      <c r="F85" s="335"/>
      <c r="G85" s="335"/>
      <c r="H85" s="335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34" t="s">
        <v>180</v>
      </c>
      <c r="F87" s="303"/>
      <c r="G87" s="303"/>
      <c r="H87" s="303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38" t="s">
        <v>1495</v>
      </c>
      <c r="F89" s="333"/>
      <c r="G89" s="333"/>
      <c r="H89" s="333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2" t="str">
        <f>E13</f>
        <v>2 - DSO 03.5.2  "Komunikace a zpevněné plochy - akumulace - stoka A1-d</v>
      </c>
      <c r="F91" s="333"/>
      <c r="G91" s="333"/>
      <c r="H91" s="333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J137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J177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34" t="str">
        <f>E7</f>
        <v>Třebíč, Karlovo náměstí, Rekonstrukce vodovodu a kanalizace - Akumulace dešťové vody</v>
      </c>
      <c r="F114" s="335"/>
      <c r="G114" s="335"/>
      <c r="H114" s="335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34" t="s">
        <v>180</v>
      </c>
      <c r="F116" s="303"/>
      <c r="G116" s="303"/>
      <c r="H116" s="303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38" t="s">
        <v>1495</v>
      </c>
      <c r="F118" s="333"/>
      <c r="G118" s="333"/>
      <c r="H118" s="333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2" t="str">
        <f>E13</f>
        <v>2 - DSO 03.5.2  "Komunikace a zpevněné plochy - akumulace - stoka A1-d</v>
      </c>
      <c r="F120" s="333"/>
      <c r="G120" s="333"/>
      <c r="H120" s="333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8.7450026000000012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P130+P137+P177</f>
        <v>0</v>
      </c>
      <c r="Q129" s="83"/>
      <c r="R129" s="84">
        <f>R130+R137+R177</f>
        <v>8.7450026000000012</v>
      </c>
      <c r="S129" s="83"/>
      <c r="T129" s="85">
        <f>T130+T137+T177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BK130+BK137+BK177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SUM(P131:P136)</f>
        <v>0</v>
      </c>
      <c r="Q130" s="83"/>
      <c r="R130" s="84">
        <f>SUM(R131:R136)</f>
        <v>0</v>
      </c>
      <c r="S130" s="83"/>
      <c r="T130" s="85">
        <f>SUM(T131:T136)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SUM(BK131:BK136)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24.26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1246</v>
      </c>
    </row>
    <row r="132" spans="1:65" s="12" customFormat="1">
      <c r="A132" s="231"/>
      <c r="B132" s="232"/>
      <c r="C132" s="231"/>
      <c r="D132" s="233" t="s">
        <v>149</v>
      </c>
      <c r="E132" s="234" t="s">
        <v>552</v>
      </c>
      <c r="F132" s="235" t="s">
        <v>1247</v>
      </c>
      <c r="G132" s="231"/>
      <c r="H132" s="236">
        <v>4.6500000000000004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>
      <c r="A133" s="231"/>
      <c r="B133" s="232"/>
      <c r="C133" s="231"/>
      <c r="D133" s="233" t="s">
        <v>149</v>
      </c>
      <c r="E133" s="234" t="s">
        <v>174</v>
      </c>
      <c r="F133" s="235" t="s">
        <v>1248</v>
      </c>
      <c r="G133" s="231"/>
      <c r="H133" s="236">
        <v>7.72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178</v>
      </c>
      <c r="F134" s="235" t="s">
        <v>1249</v>
      </c>
      <c r="G134" s="231"/>
      <c r="H134" s="236">
        <v>3.6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31"/>
      <c r="B135" s="232"/>
      <c r="C135" s="231"/>
      <c r="D135" s="233" t="s">
        <v>149</v>
      </c>
      <c r="E135" s="234" t="s">
        <v>559</v>
      </c>
      <c r="F135" s="235" t="s">
        <v>1250</v>
      </c>
      <c r="G135" s="231"/>
      <c r="H135" s="236">
        <v>8.2899999999999991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48"/>
      <c r="B136" s="249"/>
      <c r="C136" s="248"/>
      <c r="D136" s="233" t="s">
        <v>149</v>
      </c>
      <c r="E136" s="250" t="s">
        <v>1</v>
      </c>
      <c r="F136" s="251" t="s">
        <v>255</v>
      </c>
      <c r="G136" s="248"/>
      <c r="H136" s="252">
        <v>24.26</v>
      </c>
      <c r="I136" s="248"/>
      <c r="J136" s="248"/>
      <c r="K136" s="248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11" customFormat="1" ht="22.9" customHeight="1">
      <c r="A137" s="220"/>
      <c r="B137" s="221"/>
      <c r="C137" s="220"/>
      <c r="D137" s="222" t="s">
        <v>74</v>
      </c>
      <c r="E137" s="242" t="s">
        <v>104</v>
      </c>
      <c r="F137" s="242" t="s">
        <v>1208</v>
      </c>
      <c r="G137" s="220"/>
      <c r="H137" s="220"/>
      <c r="I137" s="220"/>
      <c r="J137" s="243">
        <f>BK137</f>
        <v>0</v>
      </c>
      <c r="K137" s="220"/>
      <c r="L137" s="80"/>
      <c r="M137" s="82"/>
      <c r="N137" s="83"/>
      <c r="O137" s="83"/>
      <c r="P137" s="84">
        <f>SUM(P138:P176)</f>
        <v>0</v>
      </c>
      <c r="Q137" s="83"/>
      <c r="R137" s="84">
        <f>SUM(R138:R176)</f>
        <v>8.0585330000000006</v>
      </c>
      <c r="S137" s="83"/>
      <c r="T137" s="85">
        <f>SUM(T138:T176)</f>
        <v>0</v>
      </c>
      <c r="AR137" s="81" t="s">
        <v>82</v>
      </c>
      <c r="AT137" s="86" t="s">
        <v>74</v>
      </c>
      <c r="AU137" s="86" t="s">
        <v>82</v>
      </c>
      <c r="AY137" s="81" t="s">
        <v>143</v>
      </c>
      <c r="BK137" s="87">
        <f>SUM(BK138:BK176)</f>
        <v>0</v>
      </c>
    </row>
    <row r="138" spans="1:65" s="2" customFormat="1" ht="16.5" customHeight="1">
      <c r="A138" s="148"/>
      <c r="B138" s="149"/>
      <c r="C138" s="225" t="s">
        <v>84</v>
      </c>
      <c r="D138" s="225" t="s">
        <v>144</v>
      </c>
      <c r="E138" s="226" t="s">
        <v>1209</v>
      </c>
      <c r="F138" s="227" t="s">
        <v>1210</v>
      </c>
      <c r="G138" s="228" t="s">
        <v>245</v>
      </c>
      <c r="H138" s="229">
        <v>11.89</v>
      </c>
      <c r="I138" s="88"/>
      <c r="J138" s="230">
        <f>ROUND(I138*H138,2)</f>
        <v>0</v>
      </c>
      <c r="K138" s="227" t="s">
        <v>250</v>
      </c>
      <c r="L138" s="25"/>
      <c r="M138" s="89" t="s">
        <v>1</v>
      </c>
      <c r="N138" s="90" t="s">
        <v>40</v>
      </c>
      <c r="O138" s="35"/>
      <c r="P138" s="91">
        <f>O138*H138</f>
        <v>0</v>
      </c>
      <c r="Q138" s="91">
        <v>0</v>
      </c>
      <c r="R138" s="91">
        <f>Q138*H138</f>
        <v>0</v>
      </c>
      <c r="S138" s="91">
        <v>0</v>
      </c>
      <c r="T138" s="92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101</v>
      </c>
      <c r="AT138" s="93" t="s">
        <v>144</v>
      </c>
      <c r="AU138" s="93" t="s">
        <v>84</v>
      </c>
      <c r="AY138" s="18" t="s">
        <v>143</v>
      </c>
      <c r="BE138" s="94">
        <f>IF(N138="základní",J138,0)</f>
        <v>0</v>
      </c>
      <c r="BF138" s="94">
        <f>IF(N138="snížená",J138,0)</f>
        <v>0</v>
      </c>
      <c r="BG138" s="94">
        <f>IF(N138="zákl. přenesená",J138,0)</f>
        <v>0</v>
      </c>
      <c r="BH138" s="94">
        <f>IF(N138="sníž. přenesená",J138,0)</f>
        <v>0</v>
      </c>
      <c r="BI138" s="94">
        <f>IF(N138="nulová",J138,0)</f>
        <v>0</v>
      </c>
      <c r="BJ138" s="18" t="s">
        <v>82</v>
      </c>
      <c r="BK138" s="94">
        <f>ROUND(I138*H138,2)</f>
        <v>0</v>
      </c>
      <c r="BL138" s="18" t="s">
        <v>101</v>
      </c>
      <c r="BM138" s="93" t="s">
        <v>1251</v>
      </c>
    </row>
    <row r="139" spans="1:65" s="14" customFormat="1">
      <c r="A139" s="244"/>
      <c r="B139" s="245"/>
      <c r="C139" s="244"/>
      <c r="D139" s="233" t="s">
        <v>149</v>
      </c>
      <c r="E139" s="246" t="s">
        <v>1</v>
      </c>
      <c r="F139" s="247" t="s">
        <v>1212</v>
      </c>
      <c r="G139" s="244"/>
      <c r="H139" s="246" t="s">
        <v>1</v>
      </c>
      <c r="I139" s="244"/>
      <c r="J139" s="244"/>
      <c r="K139" s="244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178</v>
      </c>
      <c r="G140" s="231"/>
      <c r="H140" s="236">
        <v>3.6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559</v>
      </c>
      <c r="G141" s="231"/>
      <c r="H141" s="236">
        <v>8.2899999999999991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5" customFormat="1">
      <c r="A142" s="248"/>
      <c r="B142" s="249"/>
      <c r="C142" s="248"/>
      <c r="D142" s="233" t="s">
        <v>149</v>
      </c>
      <c r="E142" s="250" t="s">
        <v>1</v>
      </c>
      <c r="F142" s="251" t="s">
        <v>255</v>
      </c>
      <c r="G142" s="248"/>
      <c r="H142" s="252">
        <v>11.89</v>
      </c>
      <c r="I142" s="248"/>
      <c r="J142" s="248"/>
      <c r="K142" s="248"/>
      <c r="L142" s="112"/>
      <c r="M142" s="114"/>
      <c r="N142" s="115"/>
      <c r="O142" s="115"/>
      <c r="P142" s="115"/>
      <c r="Q142" s="115"/>
      <c r="R142" s="115"/>
      <c r="S142" s="115"/>
      <c r="T142" s="116"/>
      <c r="AT142" s="113" t="s">
        <v>149</v>
      </c>
      <c r="AU142" s="113" t="s">
        <v>84</v>
      </c>
      <c r="AV142" s="15" t="s">
        <v>101</v>
      </c>
      <c r="AW142" s="15" t="s">
        <v>31</v>
      </c>
      <c r="AX142" s="15" t="s">
        <v>82</v>
      </c>
      <c r="AY142" s="113" t="s">
        <v>143</v>
      </c>
    </row>
    <row r="143" spans="1:65" s="2" customFormat="1" ht="16.5" customHeight="1">
      <c r="A143" s="148"/>
      <c r="B143" s="149"/>
      <c r="C143" s="225" t="s">
        <v>85</v>
      </c>
      <c r="D143" s="225" t="s">
        <v>144</v>
      </c>
      <c r="E143" s="226" t="s">
        <v>1213</v>
      </c>
      <c r="F143" s="227" t="s">
        <v>1214</v>
      </c>
      <c r="G143" s="228" t="s">
        <v>245</v>
      </c>
      <c r="H143" s="229">
        <v>12.37</v>
      </c>
      <c r="I143" s="88"/>
      <c r="J143" s="230">
        <f>ROUND(I143*H143,2)</f>
        <v>0</v>
      </c>
      <c r="K143" s="227" t="s">
        <v>250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1252</v>
      </c>
    </row>
    <row r="144" spans="1:65" s="14" customFormat="1">
      <c r="A144" s="244"/>
      <c r="B144" s="245"/>
      <c r="C144" s="244"/>
      <c r="D144" s="233" t="s">
        <v>149</v>
      </c>
      <c r="E144" s="246" t="s">
        <v>1</v>
      </c>
      <c r="F144" s="247" t="s">
        <v>1212</v>
      </c>
      <c r="G144" s="244"/>
      <c r="H144" s="246" t="s">
        <v>1</v>
      </c>
      <c r="I144" s="244"/>
      <c r="J144" s="244"/>
      <c r="K144" s="244"/>
      <c r="L144" s="107"/>
      <c r="M144" s="109"/>
      <c r="N144" s="110"/>
      <c r="O144" s="110"/>
      <c r="P144" s="110"/>
      <c r="Q144" s="110"/>
      <c r="R144" s="110"/>
      <c r="S144" s="110"/>
      <c r="T144" s="111"/>
      <c r="AT144" s="108" t="s">
        <v>149</v>
      </c>
      <c r="AU144" s="108" t="s">
        <v>84</v>
      </c>
      <c r="AV144" s="14" t="s">
        <v>82</v>
      </c>
      <c r="AW144" s="14" t="s">
        <v>31</v>
      </c>
      <c r="AX144" s="14" t="s">
        <v>75</v>
      </c>
      <c r="AY144" s="108" t="s">
        <v>143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552</v>
      </c>
      <c r="G145" s="231"/>
      <c r="H145" s="236">
        <v>4.6500000000000004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174</v>
      </c>
      <c r="G146" s="231"/>
      <c r="H146" s="236">
        <v>7.72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5" customFormat="1">
      <c r="A147" s="248"/>
      <c r="B147" s="249"/>
      <c r="C147" s="248"/>
      <c r="D147" s="233" t="s">
        <v>149</v>
      </c>
      <c r="E147" s="250" t="s">
        <v>1</v>
      </c>
      <c r="F147" s="251" t="s">
        <v>255</v>
      </c>
      <c r="G147" s="248"/>
      <c r="H147" s="252">
        <v>12.37</v>
      </c>
      <c r="I147" s="248"/>
      <c r="J147" s="248"/>
      <c r="K147" s="248"/>
      <c r="L147" s="112"/>
      <c r="M147" s="114"/>
      <c r="N147" s="115"/>
      <c r="O147" s="115"/>
      <c r="P147" s="115"/>
      <c r="Q147" s="115"/>
      <c r="R147" s="115"/>
      <c r="S147" s="115"/>
      <c r="T147" s="116"/>
      <c r="AT147" s="113" t="s">
        <v>149</v>
      </c>
      <c r="AU147" s="113" t="s">
        <v>84</v>
      </c>
      <c r="AV147" s="15" t="s">
        <v>101</v>
      </c>
      <c r="AW147" s="15" t="s">
        <v>31</v>
      </c>
      <c r="AX147" s="15" t="s">
        <v>82</v>
      </c>
      <c r="AY147" s="113" t="s">
        <v>143</v>
      </c>
    </row>
    <row r="148" spans="1:65" s="2" customFormat="1" ht="21.75" customHeight="1">
      <c r="A148" s="148"/>
      <c r="B148" s="149"/>
      <c r="C148" s="225" t="s">
        <v>101</v>
      </c>
      <c r="D148" s="225" t="s">
        <v>144</v>
      </c>
      <c r="E148" s="226" t="s">
        <v>1253</v>
      </c>
      <c r="F148" s="227" t="s">
        <v>1254</v>
      </c>
      <c r="G148" s="228" t="s">
        <v>245</v>
      </c>
      <c r="H148" s="229">
        <v>4.6500000000000004</v>
      </c>
      <c r="I148" s="88"/>
      <c r="J148" s="230">
        <f>ROUND(I148*H148,2)</f>
        <v>0</v>
      </c>
      <c r="K148" s="227" t="s">
        <v>1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</v>
      </c>
      <c r="T148" s="92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1255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552</v>
      </c>
      <c r="G149" s="231"/>
      <c r="H149" s="236">
        <v>4.6500000000000004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104</v>
      </c>
      <c r="D150" s="225" t="s">
        <v>144</v>
      </c>
      <c r="E150" s="226" t="s">
        <v>1216</v>
      </c>
      <c r="F150" s="227" t="s">
        <v>1217</v>
      </c>
      <c r="G150" s="228" t="s">
        <v>245</v>
      </c>
      <c r="H150" s="229">
        <v>3.6</v>
      </c>
      <c r="I150" s="88"/>
      <c r="J150" s="230">
        <f>ROUND(I150*H150,2)</f>
        <v>0</v>
      </c>
      <c r="K150" s="227" t="s">
        <v>1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</v>
      </c>
      <c r="T150" s="92">
        <f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1256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178</v>
      </c>
      <c r="G151" s="231"/>
      <c r="H151" s="236">
        <v>3.6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156</v>
      </c>
      <c r="D152" s="225" t="s">
        <v>144</v>
      </c>
      <c r="E152" s="226" t="s">
        <v>1257</v>
      </c>
      <c r="F152" s="227" t="s">
        <v>1258</v>
      </c>
      <c r="G152" s="228" t="s">
        <v>245</v>
      </c>
      <c r="H152" s="229">
        <v>8.2899999999999991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</v>
      </c>
      <c r="T152" s="92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1259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559</v>
      </c>
      <c r="G153" s="231"/>
      <c r="H153" s="236">
        <v>8.2899999999999991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21.75" customHeight="1">
      <c r="A154" s="148"/>
      <c r="B154" s="149"/>
      <c r="C154" s="225" t="s">
        <v>159</v>
      </c>
      <c r="D154" s="225" t="s">
        <v>144</v>
      </c>
      <c r="E154" s="226" t="s">
        <v>1219</v>
      </c>
      <c r="F154" s="227" t="s">
        <v>1220</v>
      </c>
      <c r="G154" s="228" t="s">
        <v>245</v>
      </c>
      <c r="H154" s="229">
        <v>7.72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</v>
      </c>
      <c r="T154" s="92">
        <f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1260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174</v>
      </c>
      <c r="G155" s="231"/>
      <c r="H155" s="236">
        <v>7.72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82</v>
      </c>
      <c r="AY155" s="96" t="s">
        <v>143</v>
      </c>
    </row>
    <row r="156" spans="1:65" s="2" customFormat="1" ht="21.75" customHeight="1">
      <c r="A156" s="148"/>
      <c r="B156" s="149"/>
      <c r="C156" s="225" t="s">
        <v>162</v>
      </c>
      <c r="D156" s="225" t="s">
        <v>144</v>
      </c>
      <c r="E156" s="226" t="s">
        <v>1261</v>
      </c>
      <c r="F156" s="227" t="s">
        <v>1262</v>
      </c>
      <c r="G156" s="228" t="s">
        <v>245</v>
      </c>
      <c r="H156" s="229">
        <v>4.6500000000000004</v>
      </c>
      <c r="I156" s="88"/>
      <c r="J156" s="230">
        <f>ROUND(I156*H156,2)</f>
        <v>0</v>
      </c>
      <c r="K156" s="227" t="s">
        <v>250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</v>
      </c>
      <c r="T156" s="92">
        <f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1263</v>
      </c>
    </row>
    <row r="157" spans="1:65" s="14" customFormat="1">
      <c r="A157" s="244"/>
      <c r="B157" s="245"/>
      <c r="C157" s="244"/>
      <c r="D157" s="233" t="s">
        <v>149</v>
      </c>
      <c r="E157" s="246" t="s">
        <v>1</v>
      </c>
      <c r="F157" s="247" t="s">
        <v>1212</v>
      </c>
      <c r="G157" s="244"/>
      <c r="H157" s="246" t="s">
        <v>1</v>
      </c>
      <c r="I157" s="244"/>
      <c r="J157" s="244"/>
      <c r="K157" s="244"/>
      <c r="L157" s="107"/>
      <c r="M157" s="109"/>
      <c r="N157" s="110"/>
      <c r="O157" s="110"/>
      <c r="P157" s="110"/>
      <c r="Q157" s="110"/>
      <c r="R157" s="110"/>
      <c r="S157" s="110"/>
      <c r="T157" s="111"/>
      <c r="AT157" s="108" t="s">
        <v>149</v>
      </c>
      <c r="AU157" s="108" t="s">
        <v>84</v>
      </c>
      <c r="AV157" s="14" t="s">
        <v>82</v>
      </c>
      <c r="AW157" s="14" t="s">
        <v>31</v>
      </c>
      <c r="AX157" s="14" t="s">
        <v>75</v>
      </c>
      <c r="AY157" s="108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552</v>
      </c>
      <c r="G158" s="231"/>
      <c r="H158" s="236">
        <v>4.6500000000000004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165</v>
      </c>
      <c r="D159" s="225" t="s">
        <v>144</v>
      </c>
      <c r="E159" s="226" t="s">
        <v>1264</v>
      </c>
      <c r="F159" s="227" t="s">
        <v>1265</v>
      </c>
      <c r="G159" s="228" t="s">
        <v>245</v>
      </c>
      <c r="H159" s="229">
        <v>9.3000000000000007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1266</v>
      </c>
    </row>
    <row r="160" spans="1:65" s="14" customFormat="1">
      <c r="A160" s="244"/>
      <c r="B160" s="245"/>
      <c r="C160" s="244"/>
      <c r="D160" s="233" t="s">
        <v>149</v>
      </c>
      <c r="E160" s="246" t="s">
        <v>1</v>
      </c>
      <c r="F160" s="247" t="s">
        <v>1267</v>
      </c>
      <c r="G160" s="244"/>
      <c r="H160" s="246" t="s">
        <v>1</v>
      </c>
      <c r="I160" s="244"/>
      <c r="J160" s="244"/>
      <c r="K160" s="244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1268</v>
      </c>
      <c r="G161" s="231"/>
      <c r="H161" s="236">
        <v>9.3000000000000007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21.75" customHeight="1">
      <c r="A162" s="148"/>
      <c r="B162" s="149"/>
      <c r="C162" s="225" t="s">
        <v>166</v>
      </c>
      <c r="D162" s="225" t="s">
        <v>144</v>
      </c>
      <c r="E162" s="226" t="s">
        <v>1269</v>
      </c>
      <c r="F162" s="227" t="s">
        <v>1270</v>
      </c>
      <c r="G162" s="228" t="s">
        <v>245</v>
      </c>
      <c r="H162" s="229">
        <v>4.6500000000000004</v>
      </c>
      <c r="I162" s="88"/>
      <c r="J162" s="230">
        <f>ROUND(I162*H162,2)</f>
        <v>0</v>
      </c>
      <c r="K162" s="227" t="s">
        <v>1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1271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35" t="s">
        <v>552</v>
      </c>
      <c r="G163" s="231"/>
      <c r="H163" s="236">
        <v>4.6500000000000004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82</v>
      </c>
      <c r="AY163" s="96" t="s">
        <v>143</v>
      </c>
    </row>
    <row r="164" spans="1:65" s="2" customFormat="1" ht="21.75" customHeight="1">
      <c r="A164" s="148"/>
      <c r="B164" s="149"/>
      <c r="C164" s="225" t="s">
        <v>265</v>
      </c>
      <c r="D164" s="225" t="s">
        <v>144</v>
      </c>
      <c r="E164" s="226" t="s">
        <v>1222</v>
      </c>
      <c r="F164" s="227" t="s">
        <v>1223</v>
      </c>
      <c r="G164" s="228" t="s">
        <v>245</v>
      </c>
      <c r="H164" s="229">
        <v>16.010000000000002</v>
      </c>
      <c r="I164" s="88"/>
      <c r="J164" s="230">
        <f>ROUND(I164*H164,2)</f>
        <v>0</v>
      </c>
      <c r="K164" s="227" t="s">
        <v>250</v>
      </c>
      <c r="L164" s="25"/>
      <c r="M164" s="89" t="s">
        <v>1</v>
      </c>
      <c r="N164" s="90" t="s">
        <v>40</v>
      </c>
      <c r="O164" s="35"/>
      <c r="P164" s="91">
        <f>O164*H164</f>
        <v>0</v>
      </c>
      <c r="Q164" s="91">
        <v>0.1837</v>
      </c>
      <c r="R164" s="91">
        <f>Q164*H164</f>
        <v>2.9410370000000001</v>
      </c>
      <c r="S164" s="91">
        <v>0</v>
      </c>
      <c r="T164" s="92">
        <f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93" t="s">
        <v>101</v>
      </c>
      <c r="AT164" s="93" t="s">
        <v>144</v>
      </c>
      <c r="AU164" s="93" t="s">
        <v>84</v>
      </c>
      <c r="AY164" s="18" t="s">
        <v>143</v>
      </c>
      <c r="BE164" s="94">
        <f>IF(N164="základní",J164,0)</f>
        <v>0</v>
      </c>
      <c r="BF164" s="94">
        <f>IF(N164="snížená",J164,0)</f>
        <v>0</v>
      </c>
      <c r="BG164" s="94">
        <f>IF(N164="zákl. přenesená",J164,0)</f>
        <v>0</v>
      </c>
      <c r="BH164" s="94">
        <f>IF(N164="sníž. přenesená",J164,0)</f>
        <v>0</v>
      </c>
      <c r="BI164" s="94">
        <f>IF(N164="nulová",J164,0)</f>
        <v>0</v>
      </c>
      <c r="BJ164" s="18" t="s">
        <v>82</v>
      </c>
      <c r="BK164" s="94">
        <f>ROUND(I164*H164,2)</f>
        <v>0</v>
      </c>
      <c r="BL164" s="18" t="s">
        <v>101</v>
      </c>
      <c r="BM164" s="93" t="s">
        <v>1272</v>
      </c>
    </row>
    <row r="165" spans="1:65" s="12" customFormat="1">
      <c r="A165" s="231"/>
      <c r="B165" s="232"/>
      <c r="C165" s="231"/>
      <c r="D165" s="233" t="s">
        <v>149</v>
      </c>
      <c r="E165" s="234" t="s">
        <v>1</v>
      </c>
      <c r="F165" s="235" t="s">
        <v>174</v>
      </c>
      <c r="G165" s="231"/>
      <c r="H165" s="236">
        <v>7.72</v>
      </c>
      <c r="I165" s="231"/>
      <c r="J165" s="231"/>
      <c r="K165" s="231"/>
      <c r="L165" s="95"/>
      <c r="M165" s="97"/>
      <c r="N165" s="98"/>
      <c r="O165" s="98"/>
      <c r="P165" s="98"/>
      <c r="Q165" s="98"/>
      <c r="R165" s="98"/>
      <c r="S165" s="98"/>
      <c r="T165" s="99"/>
      <c r="AT165" s="96" t="s">
        <v>149</v>
      </c>
      <c r="AU165" s="96" t="s">
        <v>84</v>
      </c>
      <c r="AV165" s="12" t="s">
        <v>84</v>
      </c>
      <c r="AW165" s="12" t="s">
        <v>31</v>
      </c>
      <c r="AX165" s="12" t="s">
        <v>75</v>
      </c>
      <c r="AY165" s="96" t="s">
        <v>143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559</v>
      </c>
      <c r="G166" s="231"/>
      <c r="H166" s="236">
        <v>8.2899999999999991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48"/>
      <c r="B167" s="249"/>
      <c r="C167" s="248"/>
      <c r="D167" s="233" t="s">
        <v>149</v>
      </c>
      <c r="E167" s="250" t="s">
        <v>1</v>
      </c>
      <c r="F167" s="269" t="s">
        <v>255</v>
      </c>
      <c r="G167" s="248"/>
      <c r="H167" s="252">
        <v>16.010000000000002</v>
      </c>
      <c r="I167" s="248"/>
      <c r="J167" s="248"/>
      <c r="K167" s="248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48"/>
      <c r="B168" s="149"/>
      <c r="C168" s="258" t="s">
        <v>271</v>
      </c>
      <c r="D168" s="258" t="s">
        <v>363</v>
      </c>
      <c r="E168" s="259" t="s">
        <v>1225</v>
      </c>
      <c r="F168" s="266" t="s">
        <v>1480</v>
      </c>
      <c r="G168" s="261" t="s">
        <v>343</v>
      </c>
      <c r="H168" s="262">
        <v>4.0830000000000002</v>
      </c>
      <c r="I168" s="122"/>
      <c r="J168" s="263">
        <f>ROUND(I168*H168,2)</f>
        <v>0</v>
      </c>
      <c r="K168" s="260" t="s">
        <v>1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1</v>
      </c>
      <c r="R168" s="91">
        <f>Q168*H168</f>
        <v>4.0830000000000002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363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1273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67" t="s">
        <v>1481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68" t="s">
        <v>1228</v>
      </c>
      <c r="G170" s="231"/>
      <c r="H170" s="236">
        <v>1.9690000000000001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68" t="s">
        <v>1274</v>
      </c>
      <c r="G171" s="231"/>
      <c r="H171" s="236">
        <v>2.1139999999999999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5" customFormat="1">
      <c r="A172" s="248"/>
      <c r="B172" s="249"/>
      <c r="C172" s="248"/>
      <c r="D172" s="233" t="s">
        <v>149</v>
      </c>
      <c r="E172" s="250" t="s">
        <v>1</v>
      </c>
      <c r="F172" s="269" t="s">
        <v>255</v>
      </c>
      <c r="G172" s="248"/>
      <c r="H172" s="252">
        <v>4.0830000000000002</v>
      </c>
      <c r="I172" s="248"/>
      <c r="J172" s="248"/>
      <c r="K172" s="248"/>
      <c r="L172" s="112"/>
      <c r="M172" s="114"/>
      <c r="N172" s="115"/>
      <c r="O172" s="115"/>
      <c r="P172" s="115"/>
      <c r="Q172" s="115"/>
      <c r="R172" s="115"/>
      <c r="S172" s="115"/>
      <c r="T172" s="116"/>
      <c r="AT172" s="113" t="s">
        <v>149</v>
      </c>
      <c r="AU172" s="113" t="s">
        <v>84</v>
      </c>
      <c r="AV172" s="15" t="s">
        <v>101</v>
      </c>
      <c r="AW172" s="15" t="s">
        <v>31</v>
      </c>
      <c r="AX172" s="15" t="s">
        <v>82</v>
      </c>
      <c r="AY172" s="113" t="s">
        <v>143</v>
      </c>
    </row>
    <row r="173" spans="1:65" s="2" customFormat="1" ht="21.75" customHeight="1">
      <c r="A173" s="148"/>
      <c r="B173" s="149"/>
      <c r="C173" s="225" t="s">
        <v>276</v>
      </c>
      <c r="D173" s="225" t="s">
        <v>144</v>
      </c>
      <c r="E173" s="226" t="s">
        <v>1233</v>
      </c>
      <c r="F173" s="270" t="s">
        <v>1234</v>
      </c>
      <c r="G173" s="228" t="s">
        <v>245</v>
      </c>
      <c r="H173" s="229">
        <v>3.6</v>
      </c>
      <c r="I173" s="88"/>
      <c r="J173" s="230">
        <f>ROUND(I173*H173,2)</f>
        <v>0</v>
      </c>
      <c r="K173" s="227" t="s">
        <v>250</v>
      </c>
      <c r="L173" s="25"/>
      <c r="M173" s="89" t="s">
        <v>1</v>
      </c>
      <c r="N173" s="90" t="s">
        <v>40</v>
      </c>
      <c r="O173" s="35"/>
      <c r="P173" s="91">
        <f>O173*H173</f>
        <v>0</v>
      </c>
      <c r="Q173" s="91">
        <v>0.16700000000000001</v>
      </c>
      <c r="R173" s="91">
        <f>Q173*H173</f>
        <v>0.60120000000000007</v>
      </c>
      <c r="S173" s="91">
        <v>0</v>
      </c>
      <c r="T173" s="92">
        <f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93" t="s">
        <v>101</v>
      </c>
      <c r="AT173" s="93" t="s">
        <v>144</v>
      </c>
      <c r="AU173" s="93" t="s">
        <v>84</v>
      </c>
      <c r="AY173" s="18" t="s">
        <v>143</v>
      </c>
      <c r="BE173" s="94">
        <f>IF(N173="základní",J173,0)</f>
        <v>0</v>
      </c>
      <c r="BF173" s="94">
        <f>IF(N173="snížená",J173,0)</f>
        <v>0</v>
      </c>
      <c r="BG173" s="94">
        <f>IF(N173="zákl. přenesená",J173,0)</f>
        <v>0</v>
      </c>
      <c r="BH173" s="94">
        <f>IF(N173="sníž. přenesená",J173,0)</f>
        <v>0</v>
      </c>
      <c r="BI173" s="94">
        <f>IF(N173="nulová",J173,0)</f>
        <v>0</v>
      </c>
      <c r="BJ173" s="18" t="s">
        <v>82</v>
      </c>
      <c r="BK173" s="94">
        <f>ROUND(I173*H173,2)</f>
        <v>0</v>
      </c>
      <c r="BL173" s="18" t="s">
        <v>101</v>
      </c>
      <c r="BM173" s="93" t="s">
        <v>1275</v>
      </c>
    </row>
    <row r="174" spans="1:65" s="12" customFormat="1">
      <c r="A174" s="231"/>
      <c r="B174" s="232"/>
      <c r="C174" s="231"/>
      <c r="D174" s="233" t="s">
        <v>149</v>
      </c>
      <c r="E174" s="234" t="s">
        <v>1</v>
      </c>
      <c r="F174" s="268" t="s">
        <v>178</v>
      </c>
      <c r="G174" s="231"/>
      <c r="H174" s="236">
        <v>3.6</v>
      </c>
      <c r="I174" s="231"/>
      <c r="J174" s="231"/>
      <c r="K174" s="231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82</v>
      </c>
      <c r="AY174" s="96" t="s">
        <v>143</v>
      </c>
    </row>
    <row r="175" spans="1:65" s="2" customFormat="1" ht="24" customHeight="1">
      <c r="A175" s="148"/>
      <c r="B175" s="149"/>
      <c r="C175" s="258" t="s">
        <v>281</v>
      </c>
      <c r="D175" s="258" t="s">
        <v>363</v>
      </c>
      <c r="E175" s="259" t="s">
        <v>1236</v>
      </c>
      <c r="F175" s="266" t="s">
        <v>1482</v>
      </c>
      <c r="G175" s="261" t="s">
        <v>245</v>
      </c>
      <c r="H175" s="262">
        <v>3.6720000000000002</v>
      </c>
      <c r="I175" s="122"/>
      <c r="J175" s="263">
        <f>ROUND(I175*H175,2)</f>
        <v>0</v>
      </c>
      <c r="K175" s="260" t="s">
        <v>250</v>
      </c>
      <c r="L175" s="123"/>
      <c r="M175" s="124" t="s">
        <v>1</v>
      </c>
      <c r="N175" s="125" t="s">
        <v>40</v>
      </c>
      <c r="O175" s="35"/>
      <c r="P175" s="91">
        <f>O175*H175</f>
        <v>0</v>
      </c>
      <c r="Q175" s="91">
        <v>0.11799999999999999</v>
      </c>
      <c r="R175" s="91">
        <f>Q175*H175</f>
        <v>0.43329600000000001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162</v>
      </c>
      <c r="AT175" s="93" t="s">
        <v>363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1276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68" t="s">
        <v>1483</v>
      </c>
      <c r="G176" s="231"/>
      <c r="H176" s="236">
        <v>3.6720000000000002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82</v>
      </c>
      <c r="AY176" s="96" t="s">
        <v>143</v>
      </c>
    </row>
    <row r="177" spans="1:65" s="11" customFormat="1" ht="22.9" customHeight="1">
      <c r="A177" s="220"/>
      <c r="B177" s="221"/>
      <c r="C177" s="220"/>
      <c r="D177" s="222" t="s">
        <v>74</v>
      </c>
      <c r="E177" s="242" t="s">
        <v>165</v>
      </c>
      <c r="F177" s="271" t="s">
        <v>460</v>
      </c>
      <c r="G177" s="220"/>
      <c r="H177" s="220"/>
      <c r="I177" s="220"/>
      <c r="J177" s="243">
        <f>BK177</f>
        <v>0</v>
      </c>
      <c r="K177" s="220"/>
      <c r="L177" s="80"/>
      <c r="M177" s="82"/>
      <c r="N177" s="83"/>
      <c r="O177" s="83"/>
      <c r="P177" s="84">
        <f>SUM(P178:P181)</f>
        <v>0</v>
      </c>
      <c r="Q177" s="83"/>
      <c r="R177" s="84">
        <f>SUM(R178:R181)</f>
        <v>0.6864695999999999</v>
      </c>
      <c r="S177" s="83"/>
      <c r="T177" s="85">
        <f>SUM(T178:T181)</f>
        <v>0</v>
      </c>
      <c r="AR177" s="81" t="s">
        <v>82</v>
      </c>
      <c r="AT177" s="86" t="s">
        <v>74</v>
      </c>
      <c r="AU177" s="86" t="s">
        <v>82</v>
      </c>
      <c r="AY177" s="81" t="s">
        <v>143</v>
      </c>
      <c r="BK177" s="87">
        <f>SUM(BK178:BK181)</f>
        <v>0</v>
      </c>
    </row>
    <row r="178" spans="1:65" s="2" customFormat="1" ht="21.75" customHeight="1">
      <c r="A178" s="148"/>
      <c r="B178" s="149"/>
      <c r="C178" s="225" t="s">
        <v>8</v>
      </c>
      <c r="D178" s="225" t="s">
        <v>144</v>
      </c>
      <c r="E178" s="226" t="s">
        <v>1238</v>
      </c>
      <c r="F178" s="227" t="s">
        <v>1239</v>
      </c>
      <c r="G178" s="228" t="s">
        <v>268</v>
      </c>
      <c r="H178" s="229">
        <v>4.88</v>
      </c>
      <c r="I178" s="88"/>
      <c r="J178" s="230">
        <f>ROUND(I178*H178,2)</f>
        <v>0</v>
      </c>
      <c r="K178" s="227" t="s">
        <v>250</v>
      </c>
      <c r="L178" s="25"/>
      <c r="M178" s="89" t="s">
        <v>1</v>
      </c>
      <c r="N178" s="90" t="s">
        <v>40</v>
      </c>
      <c r="O178" s="35"/>
      <c r="P178" s="91">
        <f>O178*H178</f>
        <v>0</v>
      </c>
      <c r="Q178" s="91">
        <v>0.14066999999999999</v>
      </c>
      <c r="R178" s="91">
        <f>Q178*H178</f>
        <v>0.6864695999999999</v>
      </c>
      <c r="S178" s="91">
        <v>0</v>
      </c>
      <c r="T178" s="92">
        <f>S178*H178</f>
        <v>0</v>
      </c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R178" s="93" t="s">
        <v>101</v>
      </c>
      <c r="AT178" s="93" t="s">
        <v>144</v>
      </c>
      <c r="AU178" s="93" t="s">
        <v>84</v>
      </c>
      <c r="AY178" s="18" t="s">
        <v>143</v>
      </c>
      <c r="BE178" s="94">
        <f>IF(N178="základní",J178,0)</f>
        <v>0</v>
      </c>
      <c r="BF178" s="94">
        <f>IF(N178="snížená",J178,0)</f>
        <v>0</v>
      </c>
      <c r="BG178" s="94">
        <f>IF(N178="zákl. přenesená",J178,0)</f>
        <v>0</v>
      </c>
      <c r="BH178" s="94">
        <f>IF(N178="sníž. přenesená",J178,0)</f>
        <v>0</v>
      </c>
      <c r="BI178" s="94">
        <f>IF(N178="nulová",J178,0)</f>
        <v>0</v>
      </c>
      <c r="BJ178" s="18" t="s">
        <v>82</v>
      </c>
      <c r="BK178" s="94">
        <f>ROUND(I178*H178,2)</f>
        <v>0</v>
      </c>
      <c r="BL178" s="18" t="s">
        <v>101</v>
      </c>
      <c r="BM178" s="93" t="s">
        <v>1277</v>
      </c>
    </row>
    <row r="179" spans="1:65" s="14" customFormat="1">
      <c r="A179" s="244"/>
      <c r="B179" s="245"/>
      <c r="C179" s="244"/>
      <c r="D179" s="233" t="s">
        <v>149</v>
      </c>
      <c r="E179" s="246" t="s">
        <v>1</v>
      </c>
      <c r="F179" s="247" t="s">
        <v>1241</v>
      </c>
      <c r="G179" s="244"/>
      <c r="H179" s="246" t="s">
        <v>1</v>
      </c>
      <c r="I179" s="244"/>
      <c r="J179" s="244"/>
      <c r="K179" s="244"/>
      <c r="L179" s="107"/>
      <c r="M179" s="109"/>
      <c r="N179" s="110"/>
      <c r="O179" s="110"/>
      <c r="P179" s="110"/>
      <c r="Q179" s="110"/>
      <c r="R179" s="110"/>
      <c r="S179" s="110"/>
      <c r="T179" s="111"/>
      <c r="AT179" s="108" t="s">
        <v>149</v>
      </c>
      <c r="AU179" s="108" t="s">
        <v>84</v>
      </c>
      <c r="AV179" s="14" t="s">
        <v>82</v>
      </c>
      <c r="AW179" s="14" t="s">
        <v>31</v>
      </c>
      <c r="AX179" s="14" t="s">
        <v>75</v>
      </c>
      <c r="AY179" s="108" t="s">
        <v>143</v>
      </c>
    </row>
    <row r="180" spans="1:65" s="12" customFormat="1">
      <c r="A180" s="231"/>
      <c r="B180" s="232"/>
      <c r="C180" s="231"/>
      <c r="D180" s="233" t="s">
        <v>149</v>
      </c>
      <c r="E180" s="234" t="s">
        <v>1</v>
      </c>
      <c r="F180" s="235" t="s">
        <v>1278</v>
      </c>
      <c r="G180" s="231"/>
      <c r="H180" s="236">
        <v>4.88</v>
      </c>
      <c r="I180" s="231"/>
      <c r="J180" s="231"/>
      <c r="K180" s="231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82</v>
      </c>
      <c r="AY180" s="96" t="s">
        <v>143</v>
      </c>
    </row>
    <row r="181" spans="1:65" s="2" customFormat="1" ht="21.75" customHeight="1">
      <c r="A181" s="148"/>
      <c r="B181" s="149"/>
      <c r="C181" s="225" t="s">
        <v>291</v>
      </c>
      <c r="D181" s="225" t="s">
        <v>144</v>
      </c>
      <c r="E181" s="226" t="s">
        <v>1243</v>
      </c>
      <c r="F181" s="227" t="s">
        <v>1244</v>
      </c>
      <c r="G181" s="228" t="s">
        <v>343</v>
      </c>
      <c r="H181" s="229">
        <v>8.7449999999999992</v>
      </c>
      <c r="I181" s="88"/>
      <c r="J181" s="230">
        <f>ROUND(I181*H181,2)</f>
        <v>0</v>
      </c>
      <c r="K181" s="227" t="s">
        <v>250</v>
      </c>
      <c r="L181" s="25"/>
      <c r="M181" s="100" t="s">
        <v>1</v>
      </c>
      <c r="N181" s="101" t="s">
        <v>40</v>
      </c>
      <c r="O181" s="102"/>
      <c r="P181" s="103">
        <f>O181*H181</f>
        <v>0</v>
      </c>
      <c r="Q181" s="103">
        <v>0</v>
      </c>
      <c r="R181" s="103">
        <f>Q181*H181</f>
        <v>0</v>
      </c>
      <c r="S181" s="103">
        <v>0</v>
      </c>
      <c r="T181" s="104">
        <f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93" t="s">
        <v>101</v>
      </c>
      <c r="AT181" s="93" t="s">
        <v>144</v>
      </c>
      <c r="AU181" s="93" t="s">
        <v>84</v>
      </c>
      <c r="AY181" s="18" t="s">
        <v>143</v>
      </c>
      <c r="BE181" s="94">
        <f>IF(N181="základní",J181,0)</f>
        <v>0</v>
      </c>
      <c r="BF181" s="94">
        <f>IF(N181="snížená",J181,0)</f>
        <v>0</v>
      </c>
      <c r="BG181" s="94">
        <f>IF(N181="zákl. přenesená",J181,0)</f>
        <v>0</v>
      </c>
      <c r="BH181" s="94">
        <f>IF(N181="sníž. přenesená",J181,0)</f>
        <v>0</v>
      </c>
      <c r="BI181" s="94">
        <f>IF(N181="nulová",J181,0)</f>
        <v>0</v>
      </c>
      <c r="BJ181" s="18" t="s">
        <v>82</v>
      </c>
      <c r="BK181" s="94">
        <f>ROUND(I181*H181,2)</f>
        <v>0</v>
      </c>
      <c r="BL181" s="18" t="s">
        <v>101</v>
      </c>
      <c r="BM181" s="93" t="s">
        <v>1279</v>
      </c>
    </row>
    <row r="182" spans="1:65" s="2" customFormat="1" ht="6.95" customHeight="1">
      <c r="A182" s="148"/>
      <c r="B182" s="164"/>
      <c r="C182" s="165"/>
      <c r="D182" s="165"/>
      <c r="E182" s="165"/>
      <c r="F182" s="165"/>
      <c r="G182" s="165"/>
      <c r="H182" s="165"/>
      <c r="I182" s="165"/>
      <c r="J182" s="165"/>
      <c r="K182" s="165"/>
      <c r="L182" s="25"/>
      <c r="M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</row>
  </sheetData>
  <sheetProtection algorithmName="SHA-512" hashValue="ysQhMNREsl1fr1F3qnV2Yxt4rXxhgApHPpqGRf83BQWF8L8yfB2/4is/djwPdpiirZsx9p03DtjlcijBR3Nyjg==" saltValue="BKLq7oDQFahgTZ9g9TYI+w==" spinCount="100000" sheet="1" objects="1" scenarios="1" autoFilter="0"/>
  <autoFilter ref="C127:K18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28</vt:i4>
      </vt:variant>
    </vt:vector>
  </HeadingPairs>
  <TitlesOfParts>
    <vt:vector size="43" baseType="lpstr">
      <vt:lpstr>Rekapitulace stavby</vt:lpstr>
      <vt:lpstr>0 - VEDLEJŠÍ A OSTATNÍ RO...</vt:lpstr>
      <vt:lpstr>1 - DSO 03.1.1 Stoka A-d</vt:lpstr>
      <vt:lpstr>2 - DSO 03.1.2 Stoka A1-d</vt:lpstr>
      <vt:lpstr>1 - DSO 03.2.1 Napojení n...</vt:lpstr>
      <vt:lpstr>3 - DSO 03.3 Akumulační n...</vt:lpstr>
      <vt:lpstr>4 - DSO 03.4 Přípojka NN</vt:lpstr>
      <vt:lpstr>1 - DSO 03.5.1  Oprava ko...</vt:lpstr>
      <vt:lpstr>2 - DSO 03.5.2  Oprava ko...</vt:lpstr>
      <vt:lpstr>3 - DSO 03.5.3  Oprava ko...</vt:lpstr>
      <vt:lpstr>4 - DSO 03.5.4  Oprava ko...</vt:lpstr>
      <vt:lpstr>5 - DSO 03.5.5  Oprava ko...</vt:lpstr>
      <vt:lpstr>4.1 - PS 01.1 Akumulace d...</vt:lpstr>
      <vt:lpstr>4.2 - PS 01.2 Akumulace d...</vt:lpstr>
      <vt:lpstr>List1</vt:lpstr>
      <vt:lpstr>'0 - VEDLEJŠÍ A OSTATNÍ RO...'!Názvy_tisku</vt:lpstr>
      <vt:lpstr>'1 - DSO 03.1.1 Stoka A-d'!Názvy_tisku</vt:lpstr>
      <vt:lpstr>'1 - DSO 03.2.1 Napojení n...'!Názvy_tisku</vt:lpstr>
      <vt:lpstr>'1 - DSO 03.5.1  Oprava ko...'!Názvy_tisku</vt:lpstr>
      <vt:lpstr>'2 - DSO 03.1.2 Stoka A1-d'!Názvy_tisku</vt:lpstr>
      <vt:lpstr>'2 - DSO 03.5.2  Oprava ko...'!Názvy_tisku</vt:lpstr>
      <vt:lpstr>'3 - DSO 03.3 Akumulační n...'!Názvy_tisku</vt:lpstr>
      <vt:lpstr>'3 - DSO 03.5.3  Oprava ko...'!Názvy_tisku</vt:lpstr>
      <vt:lpstr>'4 - DSO 03.4 Přípojka NN'!Názvy_tisku</vt:lpstr>
      <vt:lpstr>'4 - DSO 03.5.4  Oprava ko...'!Názvy_tisku</vt:lpstr>
      <vt:lpstr>'4.1 - PS 01.1 Akumulace d...'!Názvy_tisku</vt:lpstr>
      <vt:lpstr>'4.2 - PS 01.2 Akumulace d...'!Názvy_tisku</vt:lpstr>
      <vt:lpstr>'5 - DSO 03.5.5  Oprava ko...'!Názvy_tisku</vt:lpstr>
      <vt:lpstr>'Rekapitulace stavby'!Názvy_tisku</vt:lpstr>
      <vt:lpstr>'0 - VEDLEJŠÍ A OSTATNÍ RO...'!Oblast_tisku</vt:lpstr>
      <vt:lpstr>'1 - DSO 03.1.1 Stoka A-d'!Oblast_tisku</vt:lpstr>
      <vt:lpstr>'1 - DSO 03.2.1 Napojení n...'!Oblast_tisku</vt:lpstr>
      <vt:lpstr>'1 - DSO 03.5.1  Oprava ko...'!Oblast_tisku</vt:lpstr>
      <vt:lpstr>'2 - DSO 03.1.2 Stoka A1-d'!Oblast_tisku</vt:lpstr>
      <vt:lpstr>'2 - DSO 03.5.2  Oprava ko...'!Oblast_tisku</vt:lpstr>
      <vt:lpstr>'3 - DSO 03.3 Akumulační n...'!Oblast_tisku</vt:lpstr>
      <vt:lpstr>'3 - DSO 03.5.3  Oprava ko...'!Oblast_tisku</vt:lpstr>
      <vt:lpstr>'4 - DSO 03.4 Přípojka NN'!Oblast_tisku</vt:lpstr>
      <vt:lpstr>'4 - DSO 03.5.4  Oprava ko...'!Oblast_tisku</vt:lpstr>
      <vt:lpstr>'4.1 - PS 01.1 Akumulace d...'!Oblast_tisku</vt:lpstr>
      <vt:lpstr>'4.2 - PS 01.2 Akumulace d...'!Oblast_tisku</vt:lpstr>
      <vt:lpstr>'5 - DSO 03.5.5  Oprava ko...'!Oblast_tisku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Hrušková Lenka</dc:creator>
  <cp:lastModifiedBy>Nevoralová Jana, Ing.</cp:lastModifiedBy>
  <cp:lastPrinted>2020-06-12T09:53:37Z</cp:lastPrinted>
  <dcterms:created xsi:type="dcterms:W3CDTF">2020-06-09T11:43:38Z</dcterms:created>
  <dcterms:modified xsi:type="dcterms:W3CDTF">2020-07-03T08:17:12Z</dcterms:modified>
</cp:coreProperties>
</file>